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</sheets>
  <definedNames>
    <definedName name="_xlnm._FilterDatabase" localSheetId="0" hidden="1">Sheet1!$A$3:$X$55</definedName>
  </definedNames>
  <calcPr calcId="125725"/>
</workbook>
</file>

<file path=xl/calcChain.xml><?xml version="1.0" encoding="utf-8"?>
<calcChain xmlns="http://schemas.openxmlformats.org/spreadsheetml/2006/main">
  <c r="M47" i="1"/>
  <c r="M46"/>
  <c r="E6"/>
  <c r="E10"/>
  <c r="E15"/>
  <c r="E21"/>
  <c r="E24"/>
  <c r="E26"/>
  <c r="E37"/>
  <c r="E40"/>
  <c r="E45"/>
  <c r="E66"/>
  <c r="D65"/>
  <c r="M17"/>
  <c r="M51"/>
  <c r="P47"/>
  <c r="M41"/>
  <c r="P41" s="1"/>
  <c r="P46"/>
  <c r="M31"/>
  <c r="P31" s="1"/>
  <c r="M19"/>
  <c r="P19" s="1"/>
  <c r="M38"/>
  <c r="P38" s="1"/>
  <c r="M45"/>
  <c r="P45" s="1"/>
  <c r="M44"/>
  <c r="M25"/>
  <c r="P25" s="1"/>
  <c r="M27"/>
  <c r="P27" s="1"/>
  <c r="M28"/>
  <c r="M26"/>
  <c r="M35"/>
  <c r="P35" s="1"/>
  <c r="M24"/>
  <c r="P24" s="1"/>
  <c r="M34"/>
  <c r="P34" s="1"/>
  <c r="M18"/>
  <c r="P18" s="1"/>
  <c r="M9"/>
  <c r="P9" s="1"/>
  <c r="M23"/>
  <c r="P23" s="1"/>
  <c r="M29"/>
  <c r="P29" s="1"/>
  <c r="M40"/>
  <c r="P40" s="1"/>
  <c r="M15"/>
  <c r="P15" s="1"/>
  <c r="M14"/>
  <c r="P14" s="1"/>
  <c r="M30"/>
  <c r="M39"/>
  <c r="P39" s="1"/>
  <c r="M20"/>
  <c r="P20" s="1"/>
  <c r="M33"/>
  <c r="P33" s="1"/>
  <c r="M32"/>
  <c r="M37"/>
  <c r="P37" s="1"/>
  <c r="M43"/>
  <c r="P43" s="1"/>
  <c r="M16"/>
  <c r="M36"/>
  <c r="P36" s="1"/>
  <c r="M21"/>
  <c r="P21" s="1"/>
  <c r="M4"/>
  <c r="P4" s="1"/>
  <c r="M10"/>
  <c r="P10" s="1"/>
  <c r="M7"/>
  <c r="M22"/>
  <c r="P22" s="1"/>
  <c r="M13"/>
  <c r="P13" s="1"/>
  <c r="M12"/>
  <c r="P12" s="1"/>
  <c r="M11"/>
  <c r="P11" s="1"/>
  <c r="M5"/>
  <c r="P5" s="1"/>
  <c r="M42"/>
  <c r="P42" s="1"/>
  <c r="M8"/>
  <c r="P8" s="1"/>
  <c r="M6"/>
  <c r="P6" s="1"/>
  <c r="P51"/>
  <c r="P50"/>
  <c r="P49"/>
  <c r="P48"/>
  <c r="P44"/>
  <c r="P32"/>
  <c r="P30"/>
  <c r="P28"/>
  <c r="P26"/>
  <c r="P16"/>
  <c r="P7"/>
  <c r="P17"/>
  <c r="Q54"/>
  <c r="Q53"/>
  <c r="Q52"/>
  <c r="Q51"/>
  <c r="Q50"/>
  <c r="Q49"/>
  <c r="Q48"/>
  <c r="Q46"/>
  <c r="Q43"/>
  <c r="Q42"/>
  <c r="Q45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E52" l="1"/>
  <c r="E55" s="1"/>
</calcChain>
</file>

<file path=xl/sharedStrings.xml><?xml version="1.0" encoding="utf-8"?>
<sst xmlns="http://schemas.openxmlformats.org/spreadsheetml/2006/main" count="1675" uniqueCount="481">
  <si>
    <t>DATE OF ADMN</t>
  </si>
  <si>
    <t>NAME</t>
  </si>
  <si>
    <t>FATHER NAME</t>
  </si>
  <si>
    <t>MOTHER NAME</t>
  </si>
  <si>
    <t>B/G</t>
  </si>
  <si>
    <t>D.O.B</t>
  </si>
  <si>
    <t>CATEGORY</t>
  </si>
  <si>
    <t>BA / MA %</t>
  </si>
  <si>
    <t>YEAR OF PASSING</t>
  </si>
  <si>
    <t>REGD NO.</t>
  </si>
  <si>
    <t xml:space="preserve">UNIVERSITY </t>
  </si>
  <si>
    <t>P/O</t>
  </si>
  <si>
    <t>ENTERANCE TEST QUALIFIED OR NOT QUALIFIED</t>
  </si>
  <si>
    <t>TG I</t>
  </si>
  <si>
    <t>TGII</t>
  </si>
  <si>
    <t>UID NO.</t>
  </si>
  <si>
    <t>A/C NO.</t>
  </si>
  <si>
    <t>CONTACT NO</t>
  </si>
  <si>
    <t>ADDRESS</t>
  </si>
  <si>
    <t>CHEENA RANI</t>
  </si>
  <si>
    <t>GURSHAM SINGH</t>
  </si>
  <si>
    <t>RASHMA RANI</t>
  </si>
  <si>
    <t>G</t>
  </si>
  <si>
    <t>04.12.1994</t>
  </si>
  <si>
    <t>SC</t>
  </si>
  <si>
    <t>PANJAB UNIVERSITY CHANDIGARH</t>
  </si>
  <si>
    <t>P</t>
  </si>
  <si>
    <t>YES</t>
  </si>
  <si>
    <t>S.ST</t>
  </si>
  <si>
    <t>HINDI</t>
  </si>
  <si>
    <t>854680101119</t>
  </si>
  <si>
    <t>98558-18788</t>
  </si>
  <si>
    <t>VILL. CHAK MEGHA VIRAN, P.O. PINDI, TEHSIL GURU HAR SAHAI, DISTT FEROZEPUR 152022</t>
  </si>
  <si>
    <t>RAJDEEP KAUR</t>
  </si>
  <si>
    <t>MEHAR SINGH</t>
  </si>
  <si>
    <t>AMARJEET KAUR</t>
  </si>
  <si>
    <t>10.09.1996</t>
  </si>
  <si>
    <t>BC</t>
  </si>
  <si>
    <t>PUNJABI UNIVERSITY. PATIALA</t>
  </si>
  <si>
    <t>O</t>
  </si>
  <si>
    <t>MATH</t>
  </si>
  <si>
    <t>PUNJABI</t>
  </si>
  <si>
    <t>728152367928</t>
  </si>
  <si>
    <t>95927-05964</t>
  </si>
  <si>
    <t>VILL. LAKHMIRPURA, P.O./TEHSIL GURU HAR SAHAI, DISTT FEROZEPUR, 152022</t>
  </si>
  <si>
    <t xml:space="preserve">ROLL NO 60536 </t>
  </si>
  <si>
    <t>GURPREET THIND</t>
  </si>
  <si>
    <t>URMILA RANI</t>
  </si>
  <si>
    <t>B</t>
  </si>
  <si>
    <t>28.08.1995</t>
  </si>
  <si>
    <t>SCIENCE</t>
  </si>
  <si>
    <t>307930485942</t>
  </si>
  <si>
    <t xml:space="preserve">VILL. THATHERAN WALA, P.O. CHAK MAHANTA WALA, TEHSIL JALALABAD, DISTT FAZILKA. </t>
  </si>
  <si>
    <t>DAVINDER KAUR</t>
  </si>
  <si>
    <t>HARJINDER AKUR</t>
  </si>
  <si>
    <t>13-EZ-22926</t>
  </si>
  <si>
    <t>20.12.1990</t>
  </si>
  <si>
    <t>GEN</t>
  </si>
  <si>
    <t>945361314922</t>
  </si>
  <si>
    <t>VILL. JHOKE HARI HAR, TEHSIL/DISTT. FEROZEPUR</t>
  </si>
  <si>
    <t>CHANDNI MAINI</t>
  </si>
  <si>
    <t>GURMEET SINGH</t>
  </si>
  <si>
    <t>SUMAN RANI</t>
  </si>
  <si>
    <t>22.07.1994</t>
  </si>
  <si>
    <t>230369217265</t>
  </si>
  <si>
    <t>99142-88648</t>
  </si>
  <si>
    <t>ADARSH NAGAR, GURU HAR SAHAI, DISTT FEROZEPUR, 152022</t>
  </si>
  <si>
    <t>BEANT KAUR</t>
  </si>
  <si>
    <t>BHUPINDER SINGH</t>
  </si>
  <si>
    <t>MANJEET KAUR</t>
  </si>
  <si>
    <t>04.12.1991</t>
  </si>
  <si>
    <t>622143797361</t>
  </si>
  <si>
    <t>7696063620, 9041542069</t>
  </si>
  <si>
    <t>HOUSE NO 71, STREET NO 6, GURU NANAK COLONY, FARIDKOT PUNJAB 151203</t>
  </si>
  <si>
    <t>KULJINDER KAUR</t>
  </si>
  <si>
    <t>BAGICHA SINGH</t>
  </si>
  <si>
    <t>GURMEET KAUR</t>
  </si>
  <si>
    <t>818067955729</t>
  </si>
  <si>
    <t>94633-19065, 73473-13112</t>
  </si>
  <si>
    <t>VILL. TRIDA, TEHSIL GURU HAR SAHAI, DISTT FEROIZEPUR, 152022</t>
  </si>
  <si>
    <t>10TH CERTIFICATE</t>
  </si>
  <si>
    <t>12TH DMC</t>
  </si>
  <si>
    <t>B.A. I</t>
  </si>
  <si>
    <t>B.A. -II</t>
  </si>
  <si>
    <t>B.A. - III</t>
  </si>
  <si>
    <t>B.A. - VI</t>
  </si>
  <si>
    <t>B.A. - V</t>
  </si>
  <si>
    <t xml:space="preserve">RESI. </t>
  </si>
  <si>
    <t>CASTE</t>
  </si>
  <si>
    <t>INCOME</t>
  </si>
  <si>
    <t>UID STU</t>
  </si>
  <si>
    <t>UID FATHER</t>
  </si>
  <si>
    <t>UID MOTHER</t>
  </si>
  <si>
    <t>ACCOUNT COPY</t>
  </si>
  <si>
    <t>REMARKS</t>
  </si>
  <si>
    <t>ORIGINAL</t>
  </si>
  <si>
    <t>B.A. SEM/YEARLY</t>
  </si>
  <si>
    <t>YEAR</t>
  </si>
  <si>
    <t>COPY</t>
  </si>
  <si>
    <t>MANPREET</t>
  </si>
  <si>
    <t>SATPAL CHAND</t>
  </si>
  <si>
    <t>PARKASH RANI</t>
  </si>
  <si>
    <t>15.08.1995</t>
  </si>
  <si>
    <t>16.04.1996</t>
  </si>
  <si>
    <t>461024447159</t>
  </si>
  <si>
    <t>94632-38042, 87289-40668</t>
  </si>
  <si>
    <t xml:space="preserve">VILL. CHAK JAMAL GARH, P.O. CHAK MAHANTA WALA, TEHSIL JALALABAD DISTT FEROZEPUR. </t>
  </si>
  <si>
    <t>SEM</t>
  </si>
  <si>
    <t>RESULT COPY</t>
  </si>
  <si>
    <t>B.A. - IV</t>
  </si>
  <si>
    <t>RAMANDEEP KAUR</t>
  </si>
  <si>
    <t>MAHINDERPAL</t>
  </si>
  <si>
    <t>PARMJEET KAUR</t>
  </si>
  <si>
    <t>05.02.1998</t>
  </si>
  <si>
    <t>763066965777</t>
  </si>
  <si>
    <t>99156-86651, 90233-50004</t>
  </si>
  <si>
    <t>AMANDEEP</t>
  </si>
  <si>
    <t>OM PARKASH</t>
  </si>
  <si>
    <t>10.04.1994</t>
  </si>
  <si>
    <t>504923247318</t>
  </si>
  <si>
    <t>94632-37639, 98146-69341</t>
  </si>
  <si>
    <t>VILL. MOHAN KE HITTAR, P.O. PINDI, THE GURU HAR SAHAI, DISTT FEROZEPUR</t>
  </si>
  <si>
    <t>SAJAN KUMAR</t>
  </si>
  <si>
    <t>KANWALJEET KAUR</t>
  </si>
  <si>
    <t>BALJEET KAUR</t>
  </si>
  <si>
    <t>22.11.1988</t>
  </si>
  <si>
    <t>COMPUTER</t>
  </si>
  <si>
    <t>ENGLISH</t>
  </si>
  <si>
    <t>858290744180</t>
  </si>
  <si>
    <t>98726-67374, 89992-00089</t>
  </si>
  <si>
    <t xml:space="preserve">CHAK JAMIT SINGH WALA, TEHSIL GURU HAR SAHAI, DISTT FEROZEPUR. </t>
  </si>
  <si>
    <t>BUT M.SC. PTU</t>
  </si>
  <si>
    <t>MAHINDER LAL</t>
  </si>
  <si>
    <t>SURJEET KAUR</t>
  </si>
  <si>
    <t>02.10.1995</t>
  </si>
  <si>
    <t>403278477834</t>
  </si>
  <si>
    <t>97810-11672, 85916-62725</t>
  </si>
  <si>
    <t>V.P.O. CHAK MAHANTA WALA, TEHSIL. GURU HAR SAHAI</t>
  </si>
  <si>
    <t>JASVEER KAUR</t>
  </si>
  <si>
    <t>SURJIT SINGH</t>
  </si>
  <si>
    <t>BALWINDER KAUR</t>
  </si>
  <si>
    <t>OBC</t>
  </si>
  <si>
    <t>KULWANT KAUR</t>
  </si>
  <si>
    <t>SURINDER SINGH</t>
  </si>
  <si>
    <t>GURJEET KAUR</t>
  </si>
  <si>
    <t>20.01.1997</t>
  </si>
  <si>
    <t>15-EZ-25922</t>
  </si>
  <si>
    <t>586060158888</t>
  </si>
  <si>
    <t>98551-47051, 75892-32705</t>
  </si>
  <si>
    <t xml:space="preserve">V.P.O. PANJE KE UTTAR, TEHSIL GURU HAR SAHAI, DISTT FEROZEPUR. </t>
  </si>
  <si>
    <t>BALKAR SINGH</t>
  </si>
  <si>
    <t>BINDER KAUR</t>
  </si>
  <si>
    <t>19.01.1997</t>
  </si>
  <si>
    <t>851857327652</t>
  </si>
  <si>
    <t>94650-88944, 94648-21891</t>
  </si>
  <si>
    <t>VILL. HAJARA SINGH WALA, P.O. MAMDOT, DISTT FEROZEPUR, 152023</t>
  </si>
  <si>
    <t>NO</t>
  </si>
  <si>
    <t>RAJWINDER KAUR</t>
  </si>
  <si>
    <t>KIKKAR SINGH</t>
  </si>
  <si>
    <t>CHARANJEET KAUR</t>
  </si>
  <si>
    <t>26.05.1988</t>
  </si>
  <si>
    <t>07-EZ-4937</t>
  </si>
  <si>
    <t>342186162124</t>
  </si>
  <si>
    <t>VILL. AWAN, P.O. AHMAD, TEHSIL GURU HAR SAHAI, DISTT. FEROZEPUR</t>
  </si>
  <si>
    <t>-</t>
  </si>
  <si>
    <t>HARPREET KAUR</t>
  </si>
  <si>
    <t>JAGTAR SINGH</t>
  </si>
  <si>
    <t>PARMINDER KAUR</t>
  </si>
  <si>
    <t>26.06.1996</t>
  </si>
  <si>
    <t>ROLL NO 204730, REGD. NO 317-14-132</t>
  </si>
  <si>
    <t>98728-32981</t>
  </si>
  <si>
    <t xml:space="preserve">VILL. SHER SINGH WALA, P.O. SUKAN WALA, DISTT FARIDKOT. </t>
  </si>
  <si>
    <t>PREETI BALA</t>
  </si>
  <si>
    <t>DURGA PARSAD</t>
  </si>
  <si>
    <t>ANJALI DEVI</t>
  </si>
  <si>
    <t>06.12.1995</t>
  </si>
  <si>
    <t>939418293556</t>
  </si>
  <si>
    <t>99141-69230, 98148-05230</t>
  </si>
  <si>
    <t xml:space="preserve">HOUSE NO 29, WARD NO 01, GURU HAR SAHAI, DISTT FEROZEPUR. </t>
  </si>
  <si>
    <t>POOJA RANI</t>
  </si>
  <si>
    <t xml:space="preserve">LASHMAN RAM </t>
  </si>
  <si>
    <t>PUSHPA RANI</t>
  </si>
  <si>
    <t>03.04.1992</t>
  </si>
  <si>
    <t>832385924057</t>
  </si>
  <si>
    <t>95692-37291, 97818-24990</t>
  </si>
  <si>
    <t>VILL THATHARN WALA, P.O. CHAK MAHANTA WALA, TEHSIL JALALABAD, DISTT FAZILKA</t>
  </si>
  <si>
    <t>KIRAN BALA</t>
  </si>
  <si>
    <t>HARKRISHAN LAL</t>
  </si>
  <si>
    <t>KRISHNA RANI</t>
  </si>
  <si>
    <t>10.11.1996</t>
  </si>
  <si>
    <t>75891-26253, 87278-36937</t>
  </si>
  <si>
    <t>VILL SHEKHARAN WALA, P.O. CHAK MAHANTA WALA, TEHSIL JALALABAD, DISTT FAZILKA</t>
  </si>
  <si>
    <t>305494252839</t>
  </si>
  <si>
    <t>MANPREET KAUR</t>
  </si>
  <si>
    <t>AJIT SINGH</t>
  </si>
  <si>
    <t>19.03.1995</t>
  </si>
  <si>
    <t>11614000796</t>
  </si>
  <si>
    <t>702604562598</t>
  </si>
  <si>
    <t>98783-10783, 82840-05683</t>
  </si>
  <si>
    <t>V.P.O SADIQ, DISTT FARIDKOT</t>
  </si>
  <si>
    <t>DARSHAN SINGH</t>
  </si>
  <si>
    <t>KAMLESH RANI</t>
  </si>
  <si>
    <t>05.06.1994</t>
  </si>
  <si>
    <t>16312000657</t>
  </si>
  <si>
    <t>549077506906</t>
  </si>
  <si>
    <t>98141-15523, 94648-68236</t>
  </si>
  <si>
    <t xml:space="preserve">VILL. LAPPO, P.O. RANJIT GARH, THESIL GURU HAR SAHAI, DISTT FEROZEPUR. </t>
  </si>
  <si>
    <t>KAJAL KHULLAR</t>
  </si>
  <si>
    <t>KEWAL KRISHAN KHULLAR</t>
  </si>
  <si>
    <t>KUSAM KHULLAR</t>
  </si>
  <si>
    <t>07.04.1997</t>
  </si>
  <si>
    <t>11614000728</t>
  </si>
  <si>
    <t>947132424466</t>
  </si>
  <si>
    <t>98147-81586, 98149-90257</t>
  </si>
  <si>
    <t xml:space="preserve">POTHIMALA STREET, GURU HAR SAHAI, DISTT FEROZEPUR. </t>
  </si>
  <si>
    <t>KAJAL RANI</t>
  </si>
  <si>
    <t>MADAN LAL</t>
  </si>
  <si>
    <t>RAJ RANI</t>
  </si>
  <si>
    <t>20.12.1997</t>
  </si>
  <si>
    <t>ECONOMICS</t>
  </si>
  <si>
    <t>214108753716</t>
  </si>
  <si>
    <t>, 94175-11382</t>
  </si>
  <si>
    <t xml:space="preserve">VILL, TALLE WALA, P.O. JHARI WALA, TEHSIL GURU HAR SAHAI, DISTT FEROZEPUR. </t>
  </si>
  <si>
    <t>NISHU BALA</t>
  </si>
  <si>
    <t>SATNAM CHAND</t>
  </si>
  <si>
    <t>RESHMA RANI</t>
  </si>
  <si>
    <t>09.04.1996</t>
  </si>
  <si>
    <t>11614000839</t>
  </si>
  <si>
    <t>957285222878</t>
  </si>
  <si>
    <t>98554-94436, 98144-94437</t>
  </si>
  <si>
    <t>MONGA STREET, NEAR HANUMAN MADIR, GURU HAR SAHAI, DISTT FEROZEPUR, 152022</t>
  </si>
  <si>
    <t>MANISHA KAMBOJ</t>
  </si>
  <si>
    <t>JAGDISH LAL</t>
  </si>
  <si>
    <t>10.01.1996</t>
  </si>
  <si>
    <t>11614000790</t>
  </si>
  <si>
    <t>856957461090</t>
  </si>
  <si>
    <t>95922-70500, 99146-00379</t>
  </si>
  <si>
    <t>VILL. NANARI KHOKHAR, P.O. PINDI, TEHSIL GURU HAR SAHAI, DISTT FEROZEPUR, 152022</t>
  </si>
  <si>
    <t>NAVJOT</t>
  </si>
  <si>
    <t>NATHU RAM</t>
  </si>
  <si>
    <t>PINKI</t>
  </si>
  <si>
    <t>25.07.1995</t>
  </si>
  <si>
    <t>11614000828</t>
  </si>
  <si>
    <t>517387739148</t>
  </si>
  <si>
    <t>70096-24793, 94179-16493</t>
  </si>
  <si>
    <t>V.P.O. &amp; TEHSIL SADIQ, DISTT FARIDKOT</t>
  </si>
  <si>
    <t>KIRANJEET KAUR</t>
  </si>
  <si>
    <t>BALWANT SINGH</t>
  </si>
  <si>
    <t>13.10.1994</t>
  </si>
  <si>
    <t>19712000036</t>
  </si>
  <si>
    <t>211896201695</t>
  </si>
  <si>
    <t>VILL. KUTAB GARH BHATTA, GURU HAR SHAI</t>
  </si>
  <si>
    <t>DEEPA RANI</t>
  </si>
  <si>
    <t>RAM CHAND</t>
  </si>
  <si>
    <t>06.01.1995</t>
  </si>
  <si>
    <t>30512000070</t>
  </si>
  <si>
    <t>954094869289</t>
  </si>
  <si>
    <t>VILL. GHATIAN WALA JATTAN, TEHSIL RANI WALA, DISTT FAZILKA 152124</t>
  </si>
  <si>
    <t>NARINDER KAUR</t>
  </si>
  <si>
    <t>HARNAM SINGH</t>
  </si>
  <si>
    <t>JASWINDER KAUR</t>
  </si>
  <si>
    <t>02.04.1995</t>
  </si>
  <si>
    <t>400760062541</t>
  </si>
  <si>
    <t>97814-31164, 9417350772, 98555-44869</t>
  </si>
  <si>
    <t>VILL SAIDE KE NUAL, P.O. MAMDOT, TEHSIL GURU HAR SAHAI, DISTT FEROZEPUR, 152023</t>
  </si>
  <si>
    <t>SIMRAN DUNG</t>
  </si>
  <si>
    <t>PAWAN KUMAR</t>
  </si>
  <si>
    <t>05.04.1998</t>
  </si>
  <si>
    <t>19714000112</t>
  </si>
  <si>
    <t>11614000173</t>
  </si>
  <si>
    <t>7102207969835</t>
  </si>
  <si>
    <t>94642-11337, 99143-44450</t>
  </si>
  <si>
    <t>VILL MOHAN KE HITTAR, TEHSIL GURU HAR SAHAI, DISTT FEROZEPUR, 152022</t>
  </si>
  <si>
    <t>SANDEEP KAUR</t>
  </si>
  <si>
    <t>18.02.1996</t>
  </si>
  <si>
    <t>16314000232</t>
  </si>
  <si>
    <t>445663681662</t>
  </si>
  <si>
    <t>97812-49930,</t>
  </si>
  <si>
    <t>VILL LAPPO, P.O. RANJIT GARH, TEHSIL GURU HAR SAHAI, DISTT FEROZEPUR, 152022</t>
  </si>
  <si>
    <t>SIMAR JEET KAUR</t>
  </si>
  <si>
    <t>KHARAIT SINGH</t>
  </si>
  <si>
    <t>KULWINDER KAUR</t>
  </si>
  <si>
    <t>22.09.1997</t>
  </si>
  <si>
    <t>16314000380</t>
  </si>
  <si>
    <t>474590400852</t>
  </si>
  <si>
    <t>94175-75475, 98144-34340</t>
  </si>
  <si>
    <t>HUSHIAR SINGH</t>
  </si>
  <si>
    <t>RESHAM SINGH</t>
  </si>
  <si>
    <t>MANJIT KAUR</t>
  </si>
  <si>
    <t>25.01.1997</t>
  </si>
  <si>
    <t>31414000058</t>
  </si>
  <si>
    <t>440214107385</t>
  </si>
  <si>
    <t>94654-15075, 8728940370</t>
  </si>
  <si>
    <t xml:space="preserve">VILL. SAWAYA RAI UTTAR, P.O. PANJE KE UTTAR, TEHSIL GURU HAR SAHAI, DISTT FEROZEPUR. </t>
  </si>
  <si>
    <t>65140691695  (S.B.P. GHS.)</t>
  </si>
  <si>
    <t>SUNITA RANI</t>
  </si>
  <si>
    <t>RATAN SINGH</t>
  </si>
  <si>
    <t>USHA RANI</t>
  </si>
  <si>
    <t>12.12.1993</t>
  </si>
  <si>
    <t>19712000123</t>
  </si>
  <si>
    <t>322437396325</t>
  </si>
  <si>
    <t>82849-36614, 99147-66614</t>
  </si>
  <si>
    <t xml:space="preserve">VILL BULA RAI HITTAR, P.O. CHHANGA RAI UTTAR, TEHSIL GURU HAR SAHAI, DISTT FEROZEPUR. </t>
  </si>
  <si>
    <t xml:space="preserve">06571000905324 PUNJAB &amp; SIND BANK GOLU KA </t>
  </si>
  <si>
    <t>MEENU BALA</t>
  </si>
  <si>
    <t>ASHOK KUMAR</t>
  </si>
  <si>
    <t>SUNITA RNAI</t>
  </si>
  <si>
    <t>10.05.1989</t>
  </si>
  <si>
    <t>MWC(B)2007-55 ROLL NO 16544</t>
  </si>
  <si>
    <t>739363820279</t>
  </si>
  <si>
    <t>KARAM SINGH BASTI, H. NO 20, WARD NO 07, GURU HAR SAHAI, DISTT FEROZEPUR. 152022</t>
  </si>
  <si>
    <t>JANGIR CHAND</t>
  </si>
  <si>
    <t>BHAGWAN DEVI</t>
  </si>
  <si>
    <t>13.11.1997</t>
  </si>
  <si>
    <t>19714000113</t>
  </si>
  <si>
    <t>300157377811</t>
  </si>
  <si>
    <t>98143-94918</t>
  </si>
  <si>
    <t>VILL CHAK NIDHANA, TEHSIL GURU H AR SAHAI, DISTT FEROZEPUR</t>
  </si>
  <si>
    <t>BAGG CHAND</t>
  </si>
  <si>
    <t>20.09-1996</t>
  </si>
  <si>
    <t>11814000989</t>
  </si>
  <si>
    <t>837616336685</t>
  </si>
  <si>
    <t>84375-02685, 88729-00844</t>
  </si>
  <si>
    <t>SUKHCHAIN SINGH</t>
  </si>
  <si>
    <t>SATNAM SINGH</t>
  </si>
  <si>
    <t>PARAMJEET KAUR</t>
  </si>
  <si>
    <t>11.03.1996</t>
  </si>
  <si>
    <t>13114000396</t>
  </si>
  <si>
    <t>407900137761</t>
  </si>
  <si>
    <t>99143-45045, 99146-10054</t>
  </si>
  <si>
    <t xml:space="preserve">VILL BASTI KESAR SINGH WALI, P.O. &amp; TEHSIL GURU HAR SAHAI, DISTT FEROZEPUR. </t>
  </si>
  <si>
    <t>RAVNEET KAUR</t>
  </si>
  <si>
    <t>PARS RAM</t>
  </si>
  <si>
    <t>REKHA RANI</t>
  </si>
  <si>
    <t>HARBANS LAL</t>
  </si>
  <si>
    <t>BALVIR SINGH</t>
  </si>
  <si>
    <t xml:space="preserve">PARMJEET  </t>
  </si>
  <si>
    <t>04.01.1998</t>
  </si>
  <si>
    <t>11614000925</t>
  </si>
  <si>
    <t>764879065158</t>
  </si>
  <si>
    <t>VEENA RANI</t>
  </si>
  <si>
    <t>15.01.1995</t>
  </si>
  <si>
    <t>317-13-265 ROLL NO 60537</t>
  </si>
  <si>
    <t>411301071885</t>
  </si>
  <si>
    <t>98553-49600, 98551-49600</t>
  </si>
  <si>
    <t>V.P.O.  SHARIN WALA BRAR, TEHSIL GURU HAR SAHAI, DISTT FEROZEPUR</t>
  </si>
  <si>
    <t>PROVISNAL RESULT</t>
  </si>
  <si>
    <t>18.01.1996</t>
  </si>
  <si>
    <t>21400760140</t>
  </si>
  <si>
    <t>L.P.U</t>
  </si>
  <si>
    <t>220973280992</t>
  </si>
  <si>
    <t>8872754900, 8360899101</t>
  </si>
  <si>
    <t>VILL. NIJJAR, TEHSIL GURU HAR SAHAI, DISTT FEROZEPUR</t>
  </si>
  <si>
    <t>DEC</t>
  </si>
  <si>
    <t>SEPT</t>
  </si>
  <si>
    <t>AUG</t>
  </si>
  <si>
    <t>JULY</t>
  </si>
  <si>
    <t>APRIL</t>
  </si>
  <si>
    <t>FEB</t>
  </si>
  <si>
    <t>NOV</t>
  </si>
  <si>
    <t>JAN</t>
  </si>
  <si>
    <t>MAY</t>
  </si>
  <si>
    <t>JUNE</t>
  </si>
  <si>
    <t>MARCH</t>
  </si>
  <si>
    <t>OCT</t>
  </si>
  <si>
    <t>TOTAL GIRLS 39</t>
  </si>
  <si>
    <t>TOTAL BOYS 6</t>
  </si>
  <si>
    <t>TOTAL BC 15</t>
  </si>
  <si>
    <t>TOTAL OBC 2</t>
  </si>
  <si>
    <t>TOTAL SC 9</t>
  </si>
  <si>
    <t>TOTAL GEN 19</t>
  </si>
  <si>
    <t>TOTAL STUDENTS 45</t>
  </si>
  <si>
    <t>msc original certificate I,II,III,Iv sem</t>
  </si>
  <si>
    <t>UNDERTAKING</t>
  </si>
  <si>
    <t>yes</t>
  </si>
  <si>
    <t>SIMRANJEET KAUR</t>
  </si>
  <si>
    <t>1ST SEM AND 2ND SEM JOINT CERTIFFICATE</t>
  </si>
  <si>
    <t>M.SC. I,II,III,IV SEM</t>
  </si>
  <si>
    <t>CHHINDER RANI</t>
  </si>
  <si>
    <t xml:space="preserve">SWARAN SINGH </t>
  </si>
  <si>
    <t>CHHINDER KAUR</t>
  </si>
  <si>
    <t>15-04-1989</t>
  </si>
  <si>
    <t>293387821273</t>
  </si>
  <si>
    <t>81948-99600</t>
  </si>
  <si>
    <t>MANDEEP RANI</t>
  </si>
  <si>
    <t xml:space="preserve">SUKHDYAL </t>
  </si>
  <si>
    <t>KRISHNA DEVI</t>
  </si>
  <si>
    <t>18.05.1996</t>
  </si>
  <si>
    <t>98559-40358, 97816-75396</t>
  </si>
  <si>
    <t>22.06.1995</t>
  </si>
  <si>
    <t>97814-31164,94173-50772</t>
  </si>
  <si>
    <t xml:space="preserve">VILL. SAIDE KE NAUL, P.O. MAMDOT, THESIL GURU HAR SAHAI, DISTT FEROZEPUR. </t>
  </si>
  <si>
    <t>BODER AREA</t>
  </si>
  <si>
    <t>KASHMEERAN BAI</t>
  </si>
  <si>
    <t>20.03.1993</t>
  </si>
  <si>
    <t>327894850850</t>
  </si>
  <si>
    <t>94641-42117, 94654-22117</t>
  </si>
  <si>
    <t>VILL. BHAMBA WATTO HITTAR, P.O. GUBHYA, TEHSIL JALALABAD, DISTT FAZILKA</t>
  </si>
  <si>
    <t>307529015148</t>
  </si>
  <si>
    <t>NIRMALA RANI</t>
  </si>
  <si>
    <t xml:space="preserve">MUKHTIAR SINGH </t>
  </si>
  <si>
    <t>JASWANT KAUR</t>
  </si>
  <si>
    <t>13.03.1993</t>
  </si>
  <si>
    <t>819442276368</t>
  </si>
  <si>
    <t>VILL. BASTI BOHRIAN, TEHSIL GURU HAR SAHAI</t>
  </si>
  <si>
    <t>KUSHLIYA RANI</t>
  </si>
  <si>
    <t>JANGIR SINGH</t>
  </si>
  <si>
    <t>PIYARO BAI</t>
  </si>
  <si>
    <t>15.10.1995</t>
  </si>
  <si>
    <t>417062397755</t>
  </si>
  <si>
    <t>98146-35852, 95171-17041</t>
  </si>
  <si>
    <t xml:space="preserve">RENU </t>
  </si>
  <si>
    <t>JAI RAM</t>
  </si>
  <si>
    <t>RANI</t>
  </si>
  <si>
    <t>453930544458</t>
  </si>
  <si>
    <t>104E BURRT ROAD RALWAY COLONY, FEROZEPUR CITY.</t>
  </si>
  <si>
    <t>85589-06590</t>
  </si>
  <si>
    <t>NO PMS</t>
  </si>
  <si>
    <t>DEWAN CHAND</t>
  </si>
  <si>
    <t>9855970932 (F)9855970692</t>
  </si>
  <si>
    <t>undertaking</t>
  </si>
  <si>
    <t>PMS APPLY</t>
  </si>
  <si>
    <t>LABHPATRI</t>
  </si>
  <si>
    <t>01.09.2017</t>
  </si>
  <si>
    <t>13.09.2017</t>
  </si>
  <si>
    <t>30.08.2017</t>
  </si>
  <si>
    <t>31.08.2017</t>
  </si>
  <si>
    <t>23.09.2017</t>
  </si>
  <si>
    <t>02.10.2017</t>
  </si>
  <si>
    <t>31.10.2017</t>
  </si>
  <si>
    <t>BALJEET SINGH</t>
  </si>
  <si>
    <t>SARABJOT KAUR</t>
  </si>
  <si>
    <t>HARJINDER KAUR</t>
  </si>
  <si>
    <t>RAJ SINGH</t>
  </si>
  <si>
    <t>SANJEEV KUMAR</t>
  </si>
  <si>
    <t>BOOTA RAM</t>
  </si>
  <si>
    <t>GURNAM SINGH</t>
  </si>
  <si>
    <t xml:space="preserve">KIRAN </t>
  </si>
  <si>
    <t>9.12.2017</t>
  </si>
  <si>
    <t>PARKASH KAUR</t>
  </si>
  <si>
    <t>17.04.1996</t>
  </si>
  <si>
    <t>11514000784</t>
  </si>
  <si>
    <t>235272599566</t>
  </si>
  <si>
    <t>7589185994 9465715537</t>
  </si>
  <si>
    <t>VILL CHHANGA RAI UTTTAR THE GURUHARSAHAI</t>
  </si>
  <si>
    <t>SUMITRA RANI</t>
  </si>
  <si>
    <t>12.12.1994</t>
  </si>
  <si>
    <t>11512001015</t>
  </si>
  <si>
    <t>625899906211</t>
  </si>
  <si>
    <t>8872227955 9855405894</t>
  </si>
  <si>
    <t>VILL SWA WALA P.O. CHAK SAIDE KE THES JALALABAD</t>
  </si>
  <si>
    <t>SURJIT KAUR</t>
  </si>
  <si>
    <t>19.09.1995</t>
  </si>
  <si>
    <t>666495656699</t>
  </si>
  <si>
    <t>VILL CHAPATI P.O. MAMDOT</t>
  </si>
  <si>
    <t>9781780774 9646182747</t>
  </si>
  <si>
    <r>
      <rPr>
        <b/>
        <sz val="9"/>
        <color theme="1"/>
        <rFont val="Calibri"/>
        <family val="2"/>
        <scheme val="minor"/>
      </rPr>
      <t xml:space="preserve">98551-75299 (H) </t>
    </r>
    <r>
      <rPr>
        <sz val="9"/>
        <color theme="1"/>
        <rFont val="Calibri"/>
        <family val="2"/>
        <scheme val="minor"/>
      </rPr>
      <t xml:space="preserve">97811-90287, </t>
    </r>
  </si>
  <si>
    <t>HKL COLLEGE OF EDUCATION, GURUHARSAHAI (FZR)</t>
  </si>
  <si>
    <t>B.ED 17-19</t>
  </si>
  <si>
    <t>(6239176147whtsapp) 9465212002 95927-26077, 88723-28434</t>
  </si>
  <si>
    <t>7087840010, 98146-32543, 98143-57180</t>
  </si>
  <si>
    <t>TOTAL FEE</t>
  </si>
  <si>
    <t>RECEIVED FEE</t>
  </si>
  <si>
    <t>PMS 1ST YR</t>
  </si>
  <si>
    <t>PMS 2ND YR</t>
  </si>
  <si>
    <t>BALANCE</t>
  </si>
  <si>
    <t>25/2/19</t>
  </si>
  <si>
    <t>EXAM FEE</t>
  </si>
  <si>
    <t>DATE</t>
  </si>
  <si>
    <t>C</t>
  </si>
  <si>
    <t>26/2/19</t>
  </si>
  <si>
    <t>27/2/19</t>
  </si>
  <si>
    <t>28/2/19</t>
  </si>
  <si>
    <t>2575+20000</t>
  </si>
  <si>
    <t>28/2/19- 1/3/19</t>
  </si>
  <si>
    <t>2/3/19   Reception</t>
  </si>
  <si>
    <t xml:space="preserve"> </t>
  </si>
  <si>
    <t>20000+2600</t>
  </si>
  <si>
    <t>2/3/2019-04/3/1919</t>
  </si>
  <si>
    <t xml:space="preserve"> 94654-19052</t>
  </si>
  <si>
    <t xml:space="preserve">R. NO.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</si>
</sst>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0" fillId="0" borderId="0" xfId="0" applyNumberFormat="1" applyAlignment="1">
      <alignment vertical="top"/>
    </xf>
    <xf numFmtId="10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/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17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4" fontId="3" fillId="0" borderId="4" xfId="0" applyNumberFormat="1" applyFont="1" applyBorder="1" applyAlignment="1">
      <alignment horizontal="left" vertical="top" wrapText="1"/>
    </xf>
    <xf numFmtId="2" fontId="3" fillId="0" borderId="4" xfId="0" applyNumberFormat="1" applyFont="1" applyBorder="1" applyAlignment="1">
      <alignment horizontal="left" vertical="top" wrapText="1"/>
    </xf>
    <xf numFmtId="17" fontId="3" fillId="0" borderId="4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top" wrapText="1"/>
    </xf>
    <xf numFmtId="17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/>
    <xf numFmtId="0" fontId="1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1"/>
  <sheetViews>
    <sheetView tabSelected="1" topLeftCell="AK1" workbookViewId="0">
      <pane ySplit="3" topLeftCell="A4" activePane="bottomLeft" state="frozen"/>
      <selection pane="bottomLeft" activeCell="I48" sqref="I48"/>
    </sheetView>
  </sheetViews>
  <sheetFormatPr defaultRowHeight="15"/>
  <cols>
    <col min="1" max="1" width="6.140625" customWidth="1"/>
    <col min="2" max="2" width="10.7109375" bestFit="1" customWidth="1"/>
    <col min="3" max="3" width="17.7109375" customWidth="1"/>
    <col min="4" max="4" width="15" customWidth="1"/>
    <col min="5" max="5" width="15.140625" style="1" customWidth="1"/>
    <col min="6" max="6" width="12.85546875" style="1" customWidth="1"/>
    <col min="7" max="7" width="9.7109375" customWidth="1"/>
    <col min="8" max="8" width="9.7109375" style="5" customWidth="1"/>
    <col min="9" max="9" width="12" customWidth="1"/>
    <col min="10" max="10" width="9.28515625" style="1" customWidth="1"/>
    <col min="11" max="11" width="5.140625" customWidth="1"/>
    <col min="12" max="12" width="7.28515625" style="1" customWidth="1"/>
    <col min="13" max="13" width="10.5703125" style="1" customWidth="1"/>
    <col min="14" max="14" width="7.7109375" style="1" customWidth="1"/>
    <col min="15" max="15" width="4.140625" style="1" customWidth="1"/>
    <col min="16" max="16" width="6.42578125" style="1" customWidth="1"/>
    <col min="17" max="17" width="8.140625" style="4" customWidth="1"/>
    <col min="18" max="18" width="7.7109375" style="4" customWidth="1"/>
    <col min="19" max="19" width="9.28515625" style="4" customWidth="1"/>
    <col min="20" max="20" width="7.5703125" style="4" customWidth="1"/>
    <col min="21" max="21" width="6.5703125" style="4" customWidth="1"/>
    <col min="22" max="22" width="3.85546875" style="4" customWidth="1"/>
    <col min="23" max="23" width="12.42578125" style="4" customWidth="1"/>
    <col min="24" max="24" width="14.7109375" style="4" customWidth="1"/>
    <col min="25" max="25" width="12.85546875" style="4" customWidth="1"/>
    <col min="26" max="26" width="0.140625" style="4" customWidth="1"/>
    <col min="27" max="27" width="22" style="4" customWidth="1"/>
    <col min="28" max="28" width="41.140625" style="4" customWidth="1"/>
    <col min="29" max="29" width="15" style="4" customWidth="1"/>
    <col min="30" max="30" width="15" customWidth="1"/>
    <col min="31" max="31" width="15" style="1" customWidth="1"/>
    <col min="32" max="48" width="15" customWidth="1"/>
  </cols>
  <sheetData>
    <row r="1" spans="1:48" s="1" customFormat="1" ht="15.75">
      <c r="A1" s="62" t="s">
        <v>457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4"/>
    </row>
    <row r="2" spans="1:48" s="1" customFormat="1" ht="16.5" customHeight="1">
      <c r="A2" s="62" t="s">
        <v>458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4"/>
    </row>
    <row r="3" spans="1:48" s="4" customFormat="1" ht="42.75" customHeight="1">
      <c r="A3" s="2" t="s">
        <v>480</v>
      </c>
      <c r="B3" s="3" t="s">
        <v>0</v>
      </c>
      <c r="C3" s="3" t="s">
        <v>1</v>
      </c>
      <c r="D3" s="3" t="s">
        <v>2</v>
      </c>
      <c r="E3" s="3" t="s">
        <v>467</v>
      </c>
      <c r="F3" s="3" t="s">
        <v>468</v>
      </c>
      <c r="G3" s="61" t="s">
        <v>3</v>
      </c>
      <c r="H3" s="3" t="s">
        <v>4</v>
      </c>
      <c r="I3" s="3" t="s">
        <v>5</v>
      </c>
      <c r="J3" s="3"/>
      <c r="K3" s="3" t="s">
        <v>6</v>
      </c>
      <c r="L3" s="3" t="s">
        <v>461</v>
      </c>
      <c r="M3" s="3" t="s">
        <v>462</v>
      </c>
      <c r="N3" s="3" t="s">
        <v>463</v>
      </c>
      <c r="O3" s="3" t="s">
        <v>464</v>
      </c>
      <c r="P3" s="3" t="s">
        <v>465</v>
      </c>
      <c r="Q3" s="3" t="s">
        <v>7</v>
      </c>
      <c r="R3" s="3" t="s">
        <v>8</v>
      </c>
      <c r="S3" s="3" t="s">
        <v>9</v>
      </c>
      <c r="T3" s="3" t="s">
        <v>10</v>
      </c>
      <c r="U3" s="3" t="s">
        <v>11</v>
      </c>
      <c r="V3" s="3" t="s">
        <v>12</v>
      </c>
      <c r="W3" s="3" t="s">
        <v>13</v>
      </c>
      <c r="X3" s="3" t="s">
        <v>14</v>
      </c>
      <c r="Y3" s="3" t="s">
        <v>15</v>
      </c>
      <c r="Z3" s="3" t="s">
        <v>16</v>
      </c>
      <c r="AA3" s="3" t="s">
        <v>17</v>
      </c>
      <c r="AB3" s="56" t="s">
        <v>18</v>
      </c>
      <c r="AC3" s="21" t="s">
        <v>80</v>
      </c>
      <c r="AD3" s="21" t="s">
        <v>81</v>
      </c>
      <c r="AE3" s="21" t="s">
        <v>96</v>
      </c>
      <c r="AF3" s="21" t="s">
        <v>82</v>
      </c>
      <c r="AG3" s="21" t="s">
        <v>83</v>
      </c>
      <c r="AH3" s="21" t="s">
        <v>84</v>
      </c>
      <c r="AI3" s="21" t="s">
        <v>109</v>
      </c>
      <c r="AJ3" s="21" t="s">
        <v>86</v>
      </c>
      <c r="AK3" s="21" t="s">
        <v>85</v>
      </c>
      <c r="AL3" s="21" t="s">
        <v>87</v>
      </c>
      <c r="AM3" s="21" t="s">
        <v>88</v>
      </c>
      <c r="AN3" s="21" t="s">
        <v>89</v>
      </c>
      <c r="AO3" s="21" t="s">
        <v>90</v>
      </c>
      <c r="AP3" s="21" t="s">
        <v>91</v>
      </c>
      <c r="AQ3" s="21" t="s">
        <v>92</v>
      </c>
      <c r="AR3" s="21" t="s">
        <v>93</v>
      </c>
      <c r="AS3" s="21" t="s">
        <v>420</v>
      </c>
      <c r="AT3" s="21" t="s">
        <v>94</v>
      </c>
      <c r="AV3" s="4" t="s">
        <v>373</v>
      </c>
    </row>
    <row r="4" spans="1:48" ht="27.95" customHeight="1">
      <c r="A4" s="2">
        <v>1</v>
      </c>
      <c r="B4" s="2" t="s">
        <v>423</v>
      </c>
      <c r="C4" s="24" t="s">
        <v>19</v>
      </c>
      <c r="D4" s="24" t="s">
        <v>20</v>
      </c>
      <c r="E4" s="24" t="s">
        <v>477</v>
      </c>
      <c r="F4" s="29" t="s">
        <v>478</v>
      </c>
      <c r="G4" s="54" t="s">
        <v>21</v>
      </c>
      <c r="H4" s="24" t="s">
        <v>22</v>
      </c>
      <c r="I4" s="24" t="s">
        <v>23</v>
      </c>
      <c r="J4" s="24" t="s">
        <v>353</v>
      </c>
      <c r="K4" s="24" t="s">
        <v>24</v>
      </c>
      <c r="L4" s="24">
        <v>100000</v>
      </c>
      <c r="M4" s="24">
        <f>20000+20000</f>
        <v>40000</v>
      </c>
      <c r="N4" s="24">
        <v>16834</v>
      </c>
      <c r="O4" s="24"/>
      <c r="P4" s="24">
        <f t="shared" ref="P4:P16" si="0">L4-M4-N4-O4</f>
        <v>43166</v>
      </c>
      <c r="Q4" s="25">
        <f>1577/2400*100</f>
        <v>65.708333333333329</v>
      </c>
      <c r="R4" s="26">
        <v>42095</v>
      </c>
      <c r="S4" s="24">
        <v>1971200016</v>
      </c>
      <c r="T4" s="24" t="s">
        <v>25</v>
      </c>
      <c r="U4" s="24" t="s">
        <v>26</v>
      </c>
      <c r="V4" s="24" t="s">
        <v>27</v>
      </c>
      <c r="W4" s="24" t="s">
        <v>28</v>
      </c>
      <c r="X4" s="24" t="s">
        <v>29</v>
      </c>
      <c r="Y4" s="27" t="s">
        <v>30</v>
      </c>
      <c r="Z4" s="24"/>
      <c r="AA4" s="24" t="s">
        <v>31</v>
      </c>
      <c r="AB4" s="28" t="s">
        <v>32</v>
      </c>
      <c r="AC4" s="6" t="s">
        <v>95</v>
      </c>
      <c r="AD4" s="6" t="s">
        <v>95</v>
      </c>
      <c r="AE4" s="6" t="s">
        <v>97</v>
      </c>
      <c r="AF4" s="6" t="s">
        <v>156</v>
      </c>
      <c r="AG4" s="6" t="s">
        <v>156</v>
      </c>
      <c r="AH4" s="6" t="s">
        <v>95</v>
      </c>
      <c r="AI4" s="6" t="s">
        <v>164</v>
      </c>
      <c r="AJ4" s="6" t="s">
        <v>164</v>
      </c>
      <c r="AK4" s="6" t="s">
        <v>164</v>
      </c>
      <c r="AL4" s="6" t="s">
        <v>95</v>
      </c>
      <c r="AM4" s="6" t="s">
        <v>95</v>
      </c>
      <c r="AN4" s="6" t="s">
        <v>95</v>
      </c>
      <c r="AO4" s="6" t="s">
        <v>98</v>
      </c>
      <c r="AP4" s="6" t="s">
        <v>156</v>
      </c>
      <c r="AQ4" s="6" t="s">
        <v>156</v>
      </c>
      <c r="AR4" s="6" t="s">
        <v>27</v>
      </c>
      <c r="AS4" s="6"/>
      <c r="AT4" s="6"/>
      <c r="AV4" s="10" t="s">
        <v>27</v>
      </c>
    </row>
    <row r="5" spans="1:48" ht="27.95" customHeight="1">
      <c r="A5" s="2">
        <v>2</v>
      </c>
      <c r="B5" s="2" t="s">
        <v>424</v>
      </c>
      <c r="C5" s="24" t="s">
        <v>33</v>
      </c>
      <c r="D5" s="24" t="s">
        <v>34</v>
      </c>
      <c r="E5" s="24">
        <v>2575</v>
      </c>
      <c r="F5" s="24" t="s">
        <v>470</v>
      </c>
      <c r="G5" s="54" t="s">
        <v>35</v>
      </c>
      <c r="H5" s="24" t="s">
        <v>22</v>
      </c>
      <c r="I5" s="24" t="s">
        <v>36</v>
      </c>
      <c r="J5" s="24" t="s">
        <v>354</v>
      </c>
      <c r="K5" s="24" t="s">
        <v>37</v>
      </c>
      <c r="L5" s="24">
        <v>95000</v>
      </c>
      <c r="M5" s="24">
        <f>45000+0</f>
        <v>45000</v>
      </c>
      <c r="N5" s="24"/>
      <c r="O5" s="24"/>
      <c r="P5" s="24">
        <f t="shared" si="0"/>
        <v>50000</v>
      </c>
      <c r="Q5" s="25">
        <f>1287/2700*100</f>
        <v>47.666666666666671</v>
      </c>
      <c r="R5" s="26">
        <v>42614</v>
      </c>
      <c r="S5" s="24" t="s">
        <v>45</v>
      </c>
      <c r="T5" s="24" t="s">
        <v>38</v>
      </c>
      <c r="U5" s="24" t="s">
        <v>39</v>
      </c>
      <c r="V5" s="24" t="s">
        <v>27</v>
      </c>
      <c r="W5" s="24" t="s">
        <v>40</v>
      </c>
      <c r="X5" s="24" t="s">
        <v>41</v>
      </c>
      <c r="Y5" s="27" t="s">
        <v>42</v>
      </c>
      <c r="Z5" s="24"/>
      <c r="AA5" s="24" t="s">
        <v>43</v>
      </c>
      <c r="AB5" s="28" t="s">
        <v>44</v>
      </c>
      <c r="AC5" s="6" t="s">
        <v>95</v>
      </c>
      <c r="AD5" s="6" t="s">
        <v>95</v>
      </c>
      <c r="AE5" s="6" t="s">
        <v>97</v>
      </c>
      <c r="AF5" s="6" t="s">
        <v>156</v>
      </c>
      <c r="AG5" s="6" t="s">
        <v>156</v>
      </c>
      <c r="AH5" s="6" t="s">
        <v>156</v>
      </c>
      <c r="AI5" s="6" t="s">
        <v>164</v>
      </c>
      <c r="AJ5" s="6" t="s">
        <v>164</v>
      </c>
      <c r="AK5" s="6" t="s">
        <v>164</v>
      </c>
      <c r="AL5" s="6" t="s">
        <v>27</v>
      </c>
      <c r="AM5" s="6" t="s">
        <v>156</v>
      </c>
      <c r="AN5" s="6" t="s">
        <v>156</v>
      </c>
      <c r="AO5" s="6" t="s">
        <v>98</v>
      </c>
      <c r="AP5" s="6" t="s">
        <v>156</v>
      </c>
      <c r="AQ5" s="6" t="s">
        <v>156</v>
      </c>
      <c r="AR5" s="6" t="s">
        <v>156</v>
      </c>
      <c r="AS5" s="6"/>
      <c r="AT5" s="6" t="s">
        <v>417</v>
      </c>
      <c r="AU5" s="10"/>
    </row>
    <row r="6" spans="1:48" ht="27.95" customHeight="1">
      <c r="A6" s="2">
        <v>3</v>
      </c>
      <c r="B6" s="2" t="s">
        <v>424</v>
      </c>
      <c r="C6" s="24" t="s">
        <v>46</v>
      </c>
      <c r="D6" s="24" t="s">
        <v>418</v>
      </c>
      <c r="E6" s="24">
        <f>2575+2000</f>
        <v>4575</v>
      </c>
      <c r="F6" s="24" t="s">
        <v>470</v>
      </c>
      <c r="G6" s="54" t="s">
        <v>47</v>
      </c>
      <c r="H6" s="24" t="s">
        <v>48</v>
      </c>
      <c r="I6" s="24" t="s">
        <v>49</v>
      </c>
      <c r="J6" s="24" t="s">
        <v>355</v>
      </c>
      <c r="K6" s="24" t="s">
        <v>37</v>
      </c>
      <c r="L6" s="24">
        <v>90000</v>
      </c>
      <c r="M6" s="24">
        <f>45000+43000</f>
        <v>88000</v>
      </c>
      <c r="N6" s="24"/>
      <c r="O6" s="24"/>
      <c r="P6" s="24">
        <f t="shared" si="0"/>
        <v>2000</v>
      </c>
      <c r="Q6" s="25">
        <f>1112/2000*100</f>
        <v>55.600000000000009</v>
      </c>
      <c r="R6" s="26">
        <v>42095</v>
      </c>
      <c r="S6" s="24">
        <v>11512000948</v>
      </c>
      <c r="T6" s="24" t="s">
        <v>25</v>
      </c>
      <c r="U6" s="24" t="s">
        <v>26</v>
      </c>
      <c r="V6" s="24" t="s">
        <v>27</v>
      </c>
      <c r="W6" s="24" t="s">
        <v>50</v>
      </c>
      <c r="X6" s="24" t="s">
        <v>127</v>
      </c>
      <c r="Y6" s="27" t="s">
        <v>51</v>
      </c>
      <c r="Z6" s="25"/>
      <c r="AA6" s="24" t="s">
        <v>419</v>
      </c>
      <c r="AB6" s="28" t="s">
        <v>52</v>
      </c>
      <c r="AC6" s="6" t="s">
        <v>95</v>
      </c>
      <c r="AD6" s="6" t="s">
        <v>95</v>
      </c>
      <c r="AE6" s="6" t="s">
        <v>97</v>
      </c>
      <c r="AF6" s="6" t="s">
        <v>95</v>
      </c>
      <c r="AG6" s="6" t="s">
        <v>95</v>
      </c>
      <c r="AH6" s="6" t="s">
        <v>95</v>
      </c>
      <c r="AI6" s="6" t="s">
        <v>164</v>
      </c>
      <c r="AJ6" s="6" t="s">
        <v>164</v>
      </c>
      <c r="AK6" s="6" t="s">
        <v>164</v>
      </c>
      <c r="AL6" s="6" t="s">
        <v>156</v>
      </c>
      <c r="AM6" s="6" t="s">
        <v>156</v>
      </c>
      <c r="AN6" s="6" t="s">
        <v>156</v>
      </c>
      <c r="AO6" s="6" t="s">
        <v>98</v>
      </c>
      <c r="AP6" s="6" t="s">
        <v>98</v>
      </c>
      <c r="AQ6" s="6" t="s">
        <v>98</v>
      </c>
      <c r="AR6" s="6" t="s">
        <v>156</v>
      </c>
      <c r="AS6" s="6"/>
      <c r="AT6" s="6" t="s">
        <v>417</v>
      </c>
      <c r="AU6" s="10"/>
    </row>
    <row r="7" spans="1:48" ht="27.95" customHeight="1">
      <c r="A7" s="2">
        <v>4</v>
      </c>
      <c r="B7" s="2" t="s">
        <v>425</v>
      </c>
      <c r="C7" s="24" t="s">
        <v>53</v>
      </c>
      <c r="D7" s="24" t="s">
        <v>34</v>
      </c>
      <c r="E7" s="24">
        <v>2575</v>
      </c>
      <c r="F7" s="24" t="s">
        <v>466</v>
      </c>
      <c r="G7" s="54" t="s">
        <v>54</v>
      </c>
      <c r="H7" s="24" t="s">
        <v>22</v>
      </c>
      <c r="I7" s="24" t="s">
        <v>56</v>
      </c>
      <c r="J7" s="24" t="s">
        <v>353</v>
      </c>
      <c r="K7" s="24" t="s">
        <v>57</v>
      </c>
      <c r="L7" s="24">
        <v>100000</v>
      </c>
      <c r="M7" s="24">
        <f>50000+50000</f>
        <v>100000</v>
      </c>
      <c r="N7" s="24"/>
      <c r="O7" s="24"/>
      <c r="P7" s="24">
        <f t="shared" si="0"/>
        <v>0</v>
      </c>
      <c r="Q7" s="25">
        <f>1546/2400*100</f>
        <v>64.416666666666671</v>
      </c>
      <c r="R7" s="26">
        <v>42095</v>
      </c>
      <c r="S7" s="24" t="s">
        <v>55</v>
      </c>
      <c r="T7" s="24" t="s">
        <v>25</v>
      </c>
      <c r="U7" s="24" t="s">
        <v>26</v>
      </c>
      <c r="V7" s="24" t="s">
        <v>27</v>
      </c>
      <c r="W7" s="24" t="s">
        <v>28</v>
      </c>
      <c r="X7" s="24" t="s">
        <v>127</v>
      </c>
      <c r="Y7" s="27" t="s">
        <v>58</v>
      </c>
      <c r="Z7" s="24"/>
      <c r="AA7" s="24">
        <v>9815868407</v>
      </c>
      <c r="AB7" s="28" t="s">
        <v>59</v>
      </c>
      <c r="AC7" s="6" t="s">
        <v>95</v>
      </c>
      <c r="AD7" s="6" t="s">
        <v>95</v>
      </c>
      <c r="AE7" s="6" t="s">
        <v>97</v>
      </c>
      <c r="AF7" s="6" t="s">
        <v>95</v>
      </c>
      <c r="AG7" s="6" t="s">
        <v>95</v>
      </c>
      <c r="AH7" s="6" t="s">
        <v>95</v>
      </c>
      <c r="AI7" s="6" t="s">
        <v>164</v>
      </c>
      <c r="AJ7" s="6" t="s">
        <v>164</v>
      </c>
      <c r="AK7" s="6" t="s">
        <v>164</v>
      </c>
      <c r="AL7" s="6" t="s">
        <v>156</v>
      </c>
      <c r="AM7" s="6" t="s">
        <v>156</v>
      </c>
      <c r="AN7" s="6" t="s">
        <v>156</v>
      </c>
      <c r="AO7" s="6" t="s">
        <v>98</v>
      </c>
      <c r="AP7" s="6" t="s">
        <v>156</v>
      </c>
      <c r="AQ7" s="6" t="s">
        <v>156</v>
      </c>
      <c r="AR7" s="6" t="s">
        <v>156</v>
      </c>
      <c r="AS7" s="6"/>
      <c r="AT7" s="6" t="s">
        <v>417</v>
      </c>
      <c r="AU7" s="10"/>
    </row>
    <row r="8" spans="1:48" ht="27.95" customHeight="1">
      <c r="A8" s="2">
        <v>5</v>
      </c>
      <c r="B8" s="2" t="s">
        <v>425</v>
      </c>
      <c r="C8" s="24" t="s">
        <v>60</v>
      </c>
      <c r="D8" s="24" t="s">
        <v>61</v>
      </c>
      <c r="E8" s="24">
        <v>2575</v>
      </c>
      <c r="F8" s="24" t="s">
        <v>466</v>
      </c>
      <c r="G8" s="54" t="s">
        <v>62</v>
      </c>
      <c r="H8" s="24" t="s">
        <v>22</v>
      </c>
      <c r="I8" s="24" t="s">
        <v>63</v>
      </c>
      <c r="J8" s="24" t="s">
        <v>356</v>
      </c>
      <c r="K8" s="24" t="s">
        <v>57</v>
      </c>
      <c r="L8" s="24">
        <v>100000</v>
      </c>
      <c r="M8" s="24">
        <f>50000+50000</f>
        <v>100000</v>
      </c>
      <c r="N8" s="24"/>
      <c r="O8" s="24"/>
      <c r="P8" s="24">
        <f t="shared" si="0"/>
        <v>0</v>
      </c>
      <c r="Q8" s="25">
        <f>1545/2000*100</f>
        <v>77.25</v>
      </c>
      <c r="R8" s="26">
        <v>42095</v>
      </c>
      <c r="S8" s="24">
        <v>15012000849</v>
      </c>
      <c r="T8" s="24" t="s">
        <v>25</v>
      </c>
      <c r="U8" s="24" t="s">
        <v>26</v>
      </c>
      <c r="V8" s="24" t="s">
        <v>27</v>
      </c>
      <c r="W8" s="24" t="s">
        <v>50</v>
      </c>
      <c r="X8" s="24" t="s">
        <v>40</v>
      </c>
      <c r="Y8" s="27" t="s">
        <v>64</v>
      </c>
      <c r="Z8" s="24"/>
      <c r="AA8" s="24" t="s">
        <v>65</v>
      </c>
      <c r="AB8" s="28" t="s">
        <v>66</v>
      </c>
      <c r="AC8" s="6" t="s">
        <v>95</v>
      </c>
      <c r="AD8" s="6" t="s">
        <v>95</v>
      </c>
      <c r="AE8" s="6" t="s">
        <v>97</v>
      </c>
      <c r="AF8" s="6" t="s">
        <v>95</v>
      </c>
      <c r="AG8" s="6" t="s">
        <v>95</v>
      </c>
      <c r="AH8" s="6" t="s">
        <v>95</v>
      </c>
      <c r="AI8" s="6" t="s">
        <v>164</v>
      </c>
      <c r="AJ8" s="6" t="s">
        <v>164</v>
      </c>
      <c r="AK8" s="6" t="s">
        <v>164</v>
      </c>
      <c r="AL8" s="6" t="s">
        <v>95</v>
      </c>
      <c r="AM8" s="6" t="s">
        <v>156</v>
      </c>
      <c r="AN8" s="6" t="s">
        <v>156</v>
      </c>
      <c r="AO8" s="6" t="s">
        <v>156</v>
      </c>
      <c r="AP8" s="6" t="s">
        <v>156</v>
      </c>
      <c r="AQ8" s="6" t="s">
        <v>156</v>
      </c>
      <c r="AR8" s="6" t="s">
        <v>156</v>
      </c>
      <c r="AS8" s="6"/>
      <c r="AT8" s="6" t="s">
        <v>417</v>
      </c>
      <c r="AU8" s="10"/>
    </row>
    <row r="9" spans="1:48" ht="27.95" customHeight="1">
      <c r="A9" s="2">
        <v>6</v>
      </c>
      <c r="B9" s="2" t="s">
        <v>424</v>
      </c>
      <c r="C9" s="24" t="s">
        <v>67</v>
      </c>
      <c r="D9" s="24" t="s">
        <v>68</v>
      </c>
      <c r="E9" s="24"/>
      <c r="F9" s="24"/>
      <c r="G9" s="54" t="s">
        <v>69</v>
      </c>
      <c r="H9" s="24" t="s">
        <v>22</v>
      </c>
      <c r="I9" s="24" t="s">
        <v>70</v>
      </c>
      <c r="J9" s="24" t="s">
        <v>353</v>
      </c>
      <c r="K9" s="24" t="s">
        <v>57</v>
      </c>
      <c r="L9" s="24">
        <v>100000</v>
      </c>
      <c r="M9" s="24">
        <f>50000+25000</f>
        <v>75000</v>
      </c>
      <c r="N9" s="24"/>
      <c r="O9" s="24"/>
      <c r="P9" s="24">
        <f t="shared" si="0"/>
        <v>25000</v>
      </c>
      <c r="Q9" s="25">
        <f>1493/2000*100</f>
        <v>74.650000000000006</v>
      </c>
      <c r="R9" s="26">
        <v>41000</v>
      </c>
      <c r="S9" s="24">
        <v>17009000343</v>
      </c>
      <c r="T9" s="24" t="s">
        <v>25</v>
      </c>
      <c r="U9" s="24" t="s">
        <v>26</v>
      </c>
      <c r="V9" s="24" t="s">
        <v>27</v>
      </c>
      <c r="W9" s="24" t="s">
        <v>50</v>
      </c>
      <c r="X9" s="24" t="s">
        <v>40</v>
      </c>
      <c r="Y9" s="27" t="s">
        <v>71</v>
      </c>
      <c r="Z9" s="24"/>
      <c r="AA9" s="24" t="s">
        <v>72</v>
      </c>
      <c r="AB9" s="28" t="s">
        <v>73</v>
      </c>
      <c r="AC9" s="6" t="s">
        <v>95</v>
      </c>
      <c r="AD9" s="6" t="s">
        <v>95</v>
      </c>
      <c r="AE9" s="6" t="s">
        <v>97</v>
      </c>
      <c r="AF9" s="6" t="s">
        <v>95</v>
      </c>
      <c r="AG9" s="6" t="s">
        <v>95</v>
      </c>
      <c r="AH9" s="6" t="s">
        <v>95</v>
      </c>
      <c r="AI9" s="6" t="s">
        <v>164</v>
      </c>
      <c r="AJ9" s="6" t="s">
        <v>164</v>
      </c>
      <c r="AK9" s="6" t="s">
        <v>164</v>
      </c>
      <c r="AL9" s="6" t="s">
        <v>156</v>
      </c>
      <c r="AM9" s="6" t="s">
        <v>156</v>
      </c>
      <c r="AN9" s="6" t="s">
        <v>156</v>
      </c>
      <c r="AO9" s="6" t="s">
        <v>98</v>
      </c>
      <c r="AP9" s="6" t="s">
        <v>156</v>
      </c>
      <c r="AQ9" s="6" t="s">
        <v>156</v>
      </c>
      <c r="AR9" s="6" t="s">
        <v>156</v>
      </c>
      <c r="AS9" s="6"/>
      <c r="AT9" s="6" t="s">
        <v>417</v>
      </c>
      <c r="AU9" s="11" t="s">
        <v>372</v>
      </c>
    </row>
    <row r="10" spans="1:48" ht="27.95" customHeight="1">
      <c r="A10" s="2">
        <v>7</v>
      </c>
      <c r="B10" s="2" t="s">
        <v>423</v>
      </c>
      <c r="C10" s="24" t="s">
        <v>74</v>
      </c>
      <c r="D10" s="24" t="s">
        <v>75</v>
      </c>
      <c r="E10" s="24">
        <f>30000+2575</f>
        <v>32575</v>
      </c>
      <c r="F10" s="29">
        <v>43468</v>
      </c>
      <c r="G10" s="54" t="s">
        <v>76</v>
      </c>
      <c r="H10" s="24" t="s">
        <v>22</v>
      </c>
      <c r="I10" s="24" t="s">
        <v>102</v>
      </c>
      <c r="J10" s="24" t="s">
        <v>355</v>
      </c>
      <c r="K10" s="24" t="s">
        <v>37</v>
      </c>
      <c r="L10" s="24">
        <v>100000</v>
      </c>
      <c r="M10" s="24">
        <f>20000+20000</f>
        <v>40000</v>
      </c>
      <c r="N10" s="24">
        <v>16834</v>
      </c>
      <c r="O10" s="24"/>
      <c r="P10" s="24">
        <f t="shared" si="0"/>
        <v>43166</v>
      </c>
      <c r="Q10" s="25">
        <f>1771/2400*100</f>
        <v>73.791666666666671</v>
      </c>
      <c r="R10" s="26">
        <v>42095</v>
      </c>
      <c r="S10" s="24">
        <v>19712000039</v>
      </c>
      <c r="T10" s="24" t="s">
        <v>25</v>
      </c>
      <c r="U10" s="24" t="s">
        <v>26</v>
      </c>
      <c r="V10" s="24" t="s">
        <v>27</v>
      </c>
      <c r="W10" s="24" t="s">
        <v>28</v>
      </c>
      <c r="X10" s="24" t="s">
        <v>41</v>
      </c>
      <c r="Y10" s="27" t="s">
        <v>77</v>
      </c>
      <c r="Z10" s="24"/>
      <c r="AA10" s="24" t="s">
        <v>78</v>
      </c>
      <c r="AB10" s="28" t="s">
        <v>79</v>
      </c>
      <c r="AC10" s="6" t="s">
        <v>95</v>
      </c>
      <c r="AD10" s="6" t="s">
        <v>95</v>
      </c>
      <c r="AE10" s="6" t="s">
        <v>97</v>
      </c>
      <c r="AF10" s="6" t="s">
        <v>95</v>
      </c>
      <c r="AG10" s="6" t="s">
        <v>95</v>
      </c>
      <c r="AH10" s="6" t="s">
        <v>95</v>
      </c>
      <c r="AI10" s="6" t="s">
        <v>164</v>
      </c>
      <c r="AJ10" s="6" t="s">
        <v>164</v>
      </c>
      <c r="AK10" s="6" t="s">
        <v>164</v>
      </c>
      <c r="AL10" s="6" t="s">
        <v>95</v>
      </c>
      <c r="AM10" s="6" t="s">
        <v>95</v>
      </c>
      <c r="AN10" s="6" t="s">
        <v>95</v>
      </c>
      <c r="AO10" s="6" t="s">
        <v>98</v>
      </c>
      <c r="AP10" s="6" t="s">
        <v>98</v>
      </c>
      <c r="AQ10" s="6" t="s">
        <v>98</v>
      </c>
      <c r="AR10" s="6" t="s">
        <v>27</v>
      </c>
      <c r="AS10" s="6" t="s">
        <v>374</v>
      </c>
      <c r="AT10" s="6" t="s">
        <v>421</v>
      </c>
      <c r="AU10" s="10"/>
      <c r="AV10" s="1" t="s">
        <v>95</v>
      </c>
    </row>
    <row r="11" spans="1:48" ht="27.95" customHeight="1">
      <c r="A11" s="2">
        <v>8</v>
      </c>
      <c r="B11" s="2" t="s">
        <v>423</v>
      </c>
      <c r="C11" s="24" t="s">
        <v>99</v>
      </c>
      <c r="D11" s="24" t="s">
        <v>100</v>
      </c>
      <c r="E11" s="24">
        <v>2575</v>
      </c>
      <c r="F11" s="24" t="s">
        <v>466</v>
      </c>
      <c r="G11" s="54" t="s">
        <v>101</v>
      </c>
      <c r="H11" s="24" t="s">
        <v>22</v>
      </c>
      <c r="I11" s="24" t="s">
        <v>103</v>
      </c>
      <c r="J11" s="24" t="s">
        <v>357</v>
      </c>
      <c r="K11" s="24" t="s">
        <v>37</v>
      </c>
      <c r="L11" s="24">
        <v>90000</v>
      </c>
      <c r="M11" s="24">
        <f>45000+45000</f>
        <v>90000</v>
      </c>
      <c r="N11" s="24"/>
      <c r="O11" s="24"/>
      <c r="P11" s="24">
        <f t="shared" si="0"/>
        <v>0</v>
      </c>
      <c r="Q11" s="25">
        <f>1806/2400*100</f>
        <v>75.25</v>
      </c>
      <c r="R11" s="26">
        <v>42856</v>
      </c>
      <c r="S11" s="24">
        <v>11814000043</v>
      </c>
      <c r="T11" s="24" t="s">
        <v>25</v>
      </c>
      <c r="U11" s="24" t="s">
        <v>26</v>
      </c>
      <c r="V11" s="24" t="s">
        <v>27</v>
      </c>
      <c r="W11" s="24" t="s">
        <v>28</v>
      </c>
      <c r="X11" s="24" t="s">
        <v>29</v>
      </c>
      <c r="Y11" s="27" t="s">
        <v>104</v>
      </c>
      <c r="Z11" s="24"/>
      <c r="AA11" s="24" t="s">
        <v>105</v>
      </c>
      <c r="AB11" s="28" t="s">
        <v>106</v>
      </c>
      <c r="AC11" s="6" t="s">
        <v>95</v>
      </c>
      <c r="AD11" s="6" t="s">
        <v>95</v>
      </c>
      <c r="AE11" s="6" t="s">
        <v>107</v>
      </c>
      <c r="AF11" s="6" t="s">
        <v>95</v>
      </c>
      <c r="AG11" s="6" t="s">
        <v>95</v>
      </c>
      <c r="AH11" s="6" t="s">
        <v>95</v>
      </c>
      <c r="AI11" s="6" t="s">
        <v>95</v>
      </c>
      <c r="AJ11" s="6" t="s">
        <v>108</v>
      </c>
      <c r="AK11" s="6" t="s">
        <v>108</v>
      </c>
      <c r="AL11" s="6" t="s">
        <v>95</v>
      </c>
      <c r="AM11" s="6" t="s">
        <v>95</v>
      </c>
      <c r="AN11" s="6" t="s">
        <v>95</v>
      </c>
      <c r="AO11" s="6" t="s">
        <v>98</v>
      </c>
      <c r="AP11" s="6" t="s">
        <v>98</v>
      </c>
      <c r="AQ11" s="6" t="s">
        <v>98</v>
      </c>
      <c r="AR11" s="6" t="s">
        <v>156</v>
      </c>
      <c r="AS11" s="6" t="s">
        <v>156</v>
      </c>
      <c r="AT11" s="6" t="s">
        <v>417</v>
      </c>
      <c r="AU11" s="10"/>
    </row>
    <row r="12" spans="1:48" ht="27.95" customHeight="1">
      <c r="A12" s="2">
        <v>9</v>
      </c>
      <c r="B12" s="2" t="s">
        <v>423</v>
      </c>
      <c r="C12" s="24" t="s">
        <v>110</v>
      </c>
      <c r="D12" s="24" t="s">
        <v>111</v>
      </c>
      <c r="E12" s="24">
        <v>2575</v>
      </c>
      <c r="F12" s="24" t="s">
        <v>466</v>
      </c>
      <c r="G12" s="54" t="s">
        <v>112</v>
      </c>
      <c r="H12" s="24" t="s">
        <v>22</v>
      </c>
      <c r="I12" s="24" t="s">
        <v>113</v>
      </c>
      <c r="J12" s="24" t="s">
        <v>358</v>
      </c>
      <c r="K12" s="24" t="s">
        <v>57</v>
      </c>
      <c r="L12" s="24">
        <v>90000</v>
      </c>
      <c r="M12" s="24">
        <f>45000+45000</f>
        <v>90000</v>
      </c>
      <c r="N12" s="24"/>
      <c r="O12" s="24"/>
      <c r="P12" s="24">
        <f t="shared" si="0"/>
        <v>0</v>
      </c>
      <c r="Q12" s="25">
        <f>1766/2400*100</f>
        <v>73.583333333333329</v>
      </c>
      <c r="R12" s="26">
        <v>42856</v>
      </c>
      <c r="S12" s="24">
        <v>11814000075</v>
      </c>
      <c r="T12" s="24" t="s">
        <v>25</v>
      </c>
      <c r="U12" s="24" t="s">
        <v>26</v>
      </c>
      <c r="V12" s="24" t="s">
        <v>27</v>
      </c>
      <c r="W12" s="24" t="s">
        <v>28</v>
      </c>
      <c r="X12" s="24" t="s">
        <v>29</v>
      </c>
      <c r="Y12" s="27" t="s">
        <v>114</v>
      </c>
      <c r="Z12" s="24"/>
      <c r="AA12" s="24" t="s">
        <v>115</v>
      </c>
      <c r="AB12" s="28" t="s">
        <v>106</v>
      </c>
      <c r="AC12" s="6" t="s">
        <v>95</v>
      </c>
      <c r="AD12" s="6" t="s">
        <v>95</v>
      </c>
      <c r="AE12" s="6" t="s">
        <v>107</v>
      </c>
      <c r="AF12" s="6" t="s">
        <v>95</v>
      </c>
      <c r="AG12" s="6" t="s">
        <v>95</v>
      </c>
      <c r="AH12" s="6" t="s">
        <v>95</v>
      </c>
      <c r="AI12" s="6" t="s">
        <v>95</v>
      </c>
      <c r="AJ12" s="6" t="s">
        <v>108</v>
      </c>
      <c r="AK12" s="6" t="s">
        <v>108</v>
      </c>
      <c r="AL12" s="6" t="s">
        <v>156</v>
      </c>
      <c r="AM12" s="6" t="s">
        <v>156</v>
      </c>
      <c r="AN12" s="6" t="s">
        <v>156</v>
      </c>
      <c r="AO12" s="6" t="s">
        <v>98</v>
      </c>
      <c r="AP12" s="6" t="s">
        <v>98</v>
      </c>
      <c r="AQ12" s="6" t="s">
        <v>98</v>
      </c>
      <c r="AR12" s="6" t="s">
        <v>156</v>
      </c>
      <c r="AS12" s="6" t="s">
        <v>156</v>
      </c>
      <c r="AT12" s="6" t="s">
        <v>417</v>
      </c>
      <c r="AU12" s="10"/>
    </row>
    <row r="13" spans="1:48" ht="27.95" customHeight="1">
      <c r="A13" s="2">
        <v>10</v>
      </c>
      <c r="B13" s="2" t="s">
        <v>423</v>
      </c>
      <c r="C13" s="24" t="s">
        <v>116</v>
      </c>
      <c r="D13" s="24" t="s">
        <v>117</v>
      </c>
      <c r="E13" s="24">
        <v>2575</v>
      </c>
      <c r="F13" s="24" t="s">
        <v>466</v>
      </c>
      <c r="G13" s="54" t="s">
        <v>76</v>
      </c>
      <c r="H13" s="24" t="s">
        <v>22</v>
      </c>
      <c r="I13" s="24" t="s">
        <v>118</v>
      </c>
      <c r="J13" s="24" t="s">
        <v>357</v>
      </c>
      <c r="K13" s="24" t="s">
        <v>37</v>
      </c>
      <c r="L13" s="24">
        <v>90000</v>
      </c>
      <c r="M13" s="24">
        <f>45000+45000</f>
        <v>90000</v>
      </c>
      <c r="N13" s="24"/>
      <c r="O13" s="24"/>
      <c r="P13" s="24">
        <f t="shared" si="0"/>
        <v>0</v>
      </c>
      <c r="Q13" s="25">
        <f>1219/2400*100</f>
        <v>50.791666666666671</v>
      </c>
      <c r="R13" s="26">
        <v>42278</v>
      </c>
      <c r="S13" s="24">
        <v>19712000002</v>
      </c>
      <c r="T13" s="24" t="s">
        <v>25</v>
      </c>
      <c r="U13" s="24" t="s">
        <v>26</v>
      </c>
      <c r="V13" s="24" t="s">
        <v>27</v>
      </c>
      <c r="W13" s="24" t="s">
        <v>28</v>
      </c>
      <c r="X13" s="24" t="s">
        <v>29</v>
      </c>
      <c r="Y13" s="27" t="s">
        <v>119</v>
      </c>
      <c r="Z13" s="24"/>
      <c r="AA13" s="24" t="s">
        <v>120</v>
      </c>
      <c r="AB13" s="28" t="s">
        <v>121</v>
      </c>
      <c r="AC13" s="6" t="s">
        <v>95</v>
      </c>
      <c r="AD13" s="6" t="s">
        <v>95</v>
      </c>
      <c r="AE13" s="6" t="s">
        <v>97</v>
      </c>
      <c r="AF13" s="6" t="s">
        <v>95</v>
      </c>
      <c r="AG13" s="6" t="s">
        <v>95</v>
      </c>
      <c r="AH13" s="6" t="s">
        <v>95</v>
      </c>
      <c r="AI13" s="6" t="s">
        <v>164</v>
      </c>
      <c r="AJ13" s="6" t="s">
        <v>164</v>
      </c>
      <c r="AK13" s="6" t="s">
        <v>164</v>
      </c>
      <c r="AL13" s="6" t="s">
        <v>95</v>
      </c>
      <c r="AM13" s="6" t="s">
        <v>95</v>
      </c>
      <c r="AN13" s="6" t="s">
        <v>95</v>
      </c>
      <c r="AO13" s="6" t="s">
        <v>98</v>
      </c>
      <c r="AP13" s="6" t="s">
        <v>98</v>
      </c>
      <c r="AQ13" s="6" t="s">
        <v>98</v>
      </c>
      <c r="AR13" s="6" t="s">
        <v>156</v>
      </c>
      <c r="AS13" s="6" t="s">
        <v>156</v>
      </c>
      <c r="AT13" s="6" t="s">
        <v>417</v>
      </c>
      <c r="AU13" s="10"/>
    </row>
    <row r="14" spans="1:48" s="60" customFormat="1" ht="27.95" customHeight="1">
      <c r="A14" s="39">
        <v>11</v>
      </c>
      <c r="B14" s="39" t="s">
        <v>426</v>
      </c>
      <c r="C14" s="24" t="s">
        <v>123</v>
      </c>
      <c r="D14" s="24" t="s">
        <v>430</v>
      </c>
      <c r="E14" s="24">
        <v>2575</v>
      </c>
      <c r="F14" s="24" t="s">
        <v>466</v>
      </c>
      <c r="G14" s="54" t="s">
        <v>124</v>
      </c>
      <c r="H14" s="24" t="s">
        <v>22</v>
      </c>
      <c r="I14" s="24" t="s">
        <v>125</v>
      </c>
      <c r="J14" s="58" t="s">
        <v>359</v>
      </c>
      <c r="K14" s="24" t="s">
        <v>57</v>
      </c>
      <c r="L14" s="24">
        <v>100000</v>
      </c>
      <c r="M14" s="24">
        <f>50000+50000</f>
        <v>100000</v>
      </c>
      <c r="N14" s="24"/>
      <c r="O14" s="24"/>
      <c r="P14" s="24">
        <f t="shared" si="0"/>
        <v>0</v>
      </c>
      <c r="Q14" s="25">
        <f>1543/2400*100</f>
        <v>64.291666666666671</v>
      </c>
      <c r="R14" s="26">
        <v>40634</v>
      </c>
      <c r="S14" s="24">
        <v>11608000081</v>
      </c>
      <c r="T14" s="24" t="s">
        <v>25</v>
      </c>
      <c r="U14" s="24" t="s">
        <v>131</v>
      </c>
      <c r="V14" s="24" t="s">
        <v>27</v>
      </c>
      <c r="W14" s="24" t="s">
        <v>126</v>
      </c>
      <c r="X14" s="24" t="s">
        <v>127</v>
      </c>
      <c r="Y14" s="27" t="s">
        <v>128</v>
      </c>
      <c r="Z14" s="24"/>
      <c r="AA14" s="24" t="s">
        <v>129</v>
      </c>
      <c r="AB14" s="28" t="s">
        <v>130</v>
      </c>
      <c r="AC14" s="57" t="s">
        <v>95</v>
      </c>
      <c r="AD14" s="57" t="s">
        <v>95</v>
      </c>
      <c r="AE14" s="57" t="s">
        <v>97</v>
      </c>
      <c r="AF14" s="57" t="s">
        <v>95</v>
      </c>
      <c r="AG14" s="57" t="s">
        <v>95</v>
      </c>
      <c r="AH14" s="57" t="s">
        <v>95</v>
      </c>
      <c r="AI14" s="57" t="s">
        <v>377</v>
      </c>
      <c r="AJ14" s="57" t="s">
        <v>164</v>
      </c>
      <c r="AK14" s="57" t="s">
        <v>164</v>
      </c>
      <c r="AL14" s="57" t="s">
        <v>156</v>
      </c>
      <c r="AM14" s="57" t="s">
        <v>164</v>
      </c>
      <c r="AN14" s="57" t="s">
        <v>164</v>
      </c>
      <c r="AO14" s="57" t="s">
        <v>98</v>
      </c>
      <c r="AP14" s="57" t="s">
        <v>156</v>
      </c>
      <c r="AQ14" s="57" t="s">
        <v>156</v>
      </c>
      <c r="AR14" s="57" t="s">
        <v>156</v>
      </c>
      <c r="AS14" s="57" t="s">
        <v>156</v>
      </c>
      <c r="AT14" s="57" t="s">
        <v>417</v>
      </c>
      <c r="AU14" s="59"/>
    </row>
    <row r="15" spans="1:48" ht="27.95" customHeight="1">
      <c r="A15" s="2">
        <v>12</v>
      </c>
      <c r="B15" s="2" t="s">
        <v>423</v>
      </c>
      <c r="C15" s="24" t="s">
        <v>122</v>
      </c>
      <c r="D15" s="24" t="s">
        <v>132</v>
      </c>
      <c r="E15" s="24">
        <f>20000+2575</f>
        <v>22575</v>
      </c>
      <c r="F15" s="29">
        <v>43468</v>
      </c>
      <c r="G15" s="54" t="s">
        <v>133</v>
      </c>
      <c r="H15" s="24" t="s">
        <v>48</v>
      </c>
      <c r="I15" s="24" t="s">
        <v>134</v>
      </c>
      <c r="J15" s="24" t="s">
        <v>364</v>
      </c>
      <c r="K15" s="24" t="s">
        <v>37</v>
      </c>
      <c r="L15" s="24">
        <v>100000</v>
      </c>
      <c r="M15" s="24">
        <f>20000+20000</f>
        <v>40000</v>
      </c>
      <c r="N15" s="24">
        <v>16834</v>
      </c>
      <c r="O15" s="24"/>
      <c r="P15" s="24">
        <f t="shared" si="0"/>
        <v>43166</v>
      </c>
      <c r="Q15" s="25">
        <f>1488/2400*100</f>
        <v>62</v>
      </c>
      <c r="R15" s="26">
        <v>42856</v>
      </c>
      <c r="S15" s="24">
        <v>11814001166</v>
      </c>
      <c r="T15" s="24" t="s">
        <v>25</v>
      </c>
      <c r="U15" s="24" t="s">
        <v>26</v>
      </c>
      <c r="V15" s="24" t="s">
        <v>27</v>
      </c>
      <c r="W15" s="24" t="s">
        <v>28</v>
      </c>
      <c r="X15" s="24" t="s">
        <v>29</v>
      </c>
      <c r="Y15" s="27" t="s">
        <v>135</v>
      </c>
      <c r="Z15" s="24"/>
      <c r="AA15" s="24" t="s">
        <v>136</v>
      </c>
      <c r="AB15" s="28" t="s">
        <v>137</v>
      </c>
      <c r="AC15" s="6" t="s">
        <v>95</v>
      </c>
      <c r="AD15" s="6" t="s">
        <v>95</v>
      </c>
      <c r="AE15" s="6" t="s">
        <v>107</v>
      </c>
      <c r="AF15" s="6" t="s">
        <v>95</v>
      </c>
      <c r="AG15" s="6" t="s">
        <v>95</v>
      </c>
      <c r="AH15" s="6" t="s">
        <v>95</v>
      </c>
      <c r="AI15" s="6" t="s">
        <v>95</v>
      </c>
      <c r="AJ15" s="6" t="s">
        <v>108</v>
      </c>
      <c r="AK15" s="6" t="s">
        <v>108</v>
      </c>
      <c r="AL15" s="6" t="s">
        <v>95</v>
      </c>
      <c r="AM15" s="6" t="s">
        <v>95</v>
      </c>
      <c r="AN15" s="6" t="s">
        <v>95</v>
      </c>
      <c r="AO15" s="6" t="s">
        <v>98</v>
      </c>
      <c r="AP15" s="6" t="s">
        <v>98</v>
      </c>
      <c r="AQ15" s="6" t="s">
        <v>98</v>
      </c>
      <c r="AR15" s="6" t="s">
        <v>98</v>
      </c>
      <c r="AS15" s="6" t="s">
        <v>27</v>
      </c>
      <c r="AT15" s="6" t="s">
        <v>421</v>
      </c>
      <c r="AU15" s="10"/>
      <c r="AV15" s="1" t="s">
        <v>27</v>
      </c>
    </row>
    <row r="16" spans="1:48" ht="27.95" customHeight="1">
      <c r="A16" s="2">
        <v>14</v>
      </c>
      <c r="B16" s="2" t="s">
        <v>424</v>
      </c>
      <c r="C16" s="24" t="s">
        <v>142</v>
      </c>
      <c r="D16" s="24" t="s">
        <v>143</v>
      </c>
      <c r="E16" s="24"/>
      <c r="F16" s="24"/>
      <c r="G16" s="54" t="s">
        <v>144</v>
      </c>
      <c r="H16" s="24" t="s">
        <v>22</v>
      </c>
      <c r="I16" s="24" t="s">
        <v>145</v>
      </c>
      <c r="J16" s="24" t="s">
        <v>360</v>
      </c>
      <c r="K16" s="24" t="s">
        <v>24</v>
      </c>
      <c r="L16" s="24">
        <v>100000</v>
      </c>
      <c r="M16" s="24">
        <f>9800+10000</f>
        <v>19800</v>
      </c>
      <c r="N16" s="24"/>
      <c r="O16" s="24"/>
      <c r="P16" s="24">
        <f t="shared" si="0"/>
        <v>80200</v>
      </c>
      <c r="Q16" s="25">
        <f>1440/2400*100</f>
        <v>60</v>
      </c>
      <c r="R16" s="26">
        <v>42856</v>
      </c>
      <c r="S16" s="24" t="s">
        <v>146</v>
      </c>
      <c r="T16" s="24" t="s">
        <v>25</v>
      </c>
      <c r="U16" s="24" t="s">
        <v>26</v>
      </c>
      <c r="V16" s="24" t="s">
        <v>27</v>
      </c>
      <c r="W16" s="24" t="s">
        <v>28</v>
      </c>
      <c r="X16" s="24" t="s">
        <v>29</v>
      </c>
      <c r="Y16" s="27" t="s">
        <v>147</v>
      </c>
      <c r="Z16" s="24"/>
      <c r="AA16" s="24" t="s">
        <v>148</v>
      </c>
      <c r="AB16" s="28" t="s">
        <v>149</v>
      </c>
      <c r="AC16" s="6" t="s">
        <v>95</v>
      </c>
      <c r="AD16" s="6" t="s">
        <v>95</v>
      </c>
      <c r="AE16" s="6" t="s">
        <v>107</v>
      </c>
      <c r="AF16" s="6" t="s">
        <v>95</v>
      </c>
      <c r="AG16" s="6" t="s">
        <v>95</v>
      </c>
      <c r="AH16" s="6" t="s">
        <v>95</v>
      </c>
      <c r="AI16" s="6" t="s">
        <v>156</v>
      </c>
      <c r="AJ16" s="6" t="s">
        <v>156</v>
      </c>
      <c r="AK16" s="6" t="s">
        <v>108</v>
      </c>
      <c r="AL16" s="6" t="s">
        <v>156</v>
      </c>
      <c r="AM16" s="6" t="s">
        <v>95</v>
      </c>
      <c r="AN16" s="6" t="s">
        <v>156</v>
      </c>
      <c r="AO16" s="6" t="s">
        <v>98</v>
      </c>
      <c r="AP16" s="6" t="s">
        <v>98</v>
      </c>
      <c r="AQ16" s="6" t="s">
        <v>98</v>
      </c>
      <c r="AR16" s="6" t="s">
        <v>156</v>
      </c>
      <c r="AS16" s="6" t="s">
        <v>156</v>
      </c>
      <c r="AT16" s="6" t="s">
        <v>417</v>
      </c>
      <c r="AU16" s="10" t="s">
        <v>422</v>
      </c>
    </row>
    <row r="17" spans="1:48" ht="27.95" customHeight="1">
      <c r="A17" s="2">
        <v>15</v>
      </c>
      <c r="B17" s="2" t="s">
        <v>424</v>
      </c>
      <c r="C17" s="24" t="s">
        <v>35</v>
      </c>
      <c r="D17" s="24" t="s">
        <v>150</v>
      </c>
      <c r="E17" s="24" t="s">
        <v>473</v>
      </c>
      <c r="F17" s="24" t="s">
        <v>474</v>
      </c>
      <c r="G17" s="54" t="s">
        <v>151</v>
      </c>
      <c r="H17" s="24" t="s">
        <v>22</v>
      </c>
      <c r="I17" s="24" t="s">
        <v>152</v>
      </c>
      <c r="J17" s="24" t="s">
        <v>360</v>
      </c>
      <c r="K17" s="24" t="s">
        <v>24</v>
      </c>
      <c r="L17" s="24">
        <v>100000</v>
      </c>
      <c r="M17" s="24">
        <f>20000+20000</f>
        <v>40000</v>
      </c>
      <c r="N17" s="24">
        <v>16834</v>
      </c>
      <c r="O17" s="24"/>
      <c r="P17" s="24">
        <f>L17-M17-N17-O17</f>
        <v>43166</v>
      </c>
      <c r="Q17" s="25">
        <f>1666/2400*100</f>
        <v>69.416666666666671</v>
      </c>
      <c r="R17" s="26">
        <v>42856</v>
      </c>
      <c r="S17" s="24">
        <v>19714000003</v>
      </c>
      <c r="T17" s="24" t="s">
        <v>25</v>
      </c>
      <c r="U17" s="24" t="s">
        <v>26</v>
      </c>
      <c r="V17" s="24" t="s">
        <v>27</v>
      </c>
      <c r="W17" s="24" t="s">
        <v>28</v>
      </c>
      <c r="X17" s="24" t="s">
        <v>29</v>
      </c>
      <c r="Y17" s="27" t="s">
        <v>153</v>
      </c>
      <c r="Z17" s="24"/>
      <c r="AA17" s="24" t="s">
        <v>154</v>
      </c>
      <c r="AB17" s="28" t="s">
        <v>155</v>
      </c>
      <c r="AC17" s="6" t="s">
        <v>95</v>
      </c>
      <c r="AD17" s="6" t="s">
        <v>95</v>
      </c>
      <c r="AE17" s="6" t="s">
        <v>107</v>
      </c>
      <c r="AF17" s="6" t="s">
        <v>95</v>
      </c>
      <c r="AG17" s="6" t="s">
        <v>95</v>
      </c>
      <c r="AH17" s="6" t="s">
        <v>95</v>
      </c>
      <c r="AI17" s="6" t="s">
        <v>95</v>
      </c>
      <c r="AJ17" s="6" t="s">
        <v>156</v>
      </c>
      <c r="AK17" s="6" t="s">
        <v>108</v>
      </c>
      <c r="AL17" s="6" t="s">
        <v>95</v>
      </c>
      <c r="AM17" s="6" t="s">
        <v>95</v>
      </c>
      <c r="AN17" s="6" t="s">
        <v>95</v>
      </c>
      <c r="AO17" s="6" t="s">
        <v>98</v>
      </c>
      <c r="AP17" s="6" t="s">
        <v>98</v>
      </c>
      <c r="AQ17" s="6" t="s">
        <v>156</v>
      </c>
      <c r="AR17" s="6" t="s">
        <v>95</v>
      </c>
      <c r="AS17" s="6" t="s">
        <v>27</v>
      </c>
      <c r="AT17" s="6" t="s">
        <v>421</v>
      </c>
      <c r="AU17" s="10"/>
      <c r="AV17" s="1" t="s">
        <v>27</v>
      </c>
    </row>
    <row r="18" spans="1:48" ht="27.95" customHeight="1">
      <c r="A18" s="2">
        <v>16</v>
      </c>
      <c r="B18" s="2" t="s">
        <v>424</v>
      </c>
      <c r="C18" s="24" t="s">
        <v>157</v>
      </c>
      <c r="D18" s="24" t="s">
        <v>158</v>
      </c>
      <c r="E18" s="24">
        <v>2575</v>
      </c>
      <c r="F18" s="24" t="s">
        <v>466</v>
      </c>
      <c r="G18" s="54" t="s">
        <v>159</v>
      </c>
      <c r="H18" s="24" t="s">
        <v>22</v>
      </c>
      <c r="I18" s="24" t="s">
        <v>160</v>
      </c>
      <c r="J18" s="24" t="s">
        <v>361</v>
      </c>
      <c r="K18" s="24" t="s">
        <v>57</v>
      </c>
      <c r="L18" s="24">
        <v>100000</v>
      </c>
      <c r="M18" s="24">
        <f>50000+50000</f>
        <v>100000</v>
      </c>
      <c r="N18" s="24"/>
      <c r="O18" s="24"/>
      <c r="P18" s="24">
        <f t="shared" ref="P18:P51" si="1">L18-M18-N18-O18</f>
        <v>0</v>
      </c>
      <c r="Q18" s="25">
        <f>1384/2400*100</f>
        <v>57.666666666666664</v>
      </c>
      <c r="R18" s="26">
        <v>42979</v>
      </c>
      <c r="S18" s="24" t="s">
        <v>161</v>
      </c>
      <c r="T18" s="24" t="s">
        <v>25</v>
      </c>
      <c r="U18" s="24" t="s">
        <v>26</v>
      </c>
      <c r="V18" s="24" t="s">
        <v>27</v>
      </c>
      <c r="W18" s="24" t="s">
        <v>28</v>
      </c>
      <c r="X18" s="24" t="s">
        <v>41</v>
      </c>
      <c r="Y18" s="27" t="s">
        <v>162</v>
      </c>
      <c r="Z18" s="24"/>
      <c r="AA18" s="24" t="s">
        <v>460</v>
      </c>
      <c r="AB18" s="28" t="s">
        <v>163</v>
      </c>
      <c r="AC18" s="6" t="s">
        <v>95</v>
      </c>
      <c r="AD18" s="6" t="s">
        <v>95</v>
      </c>
      <c r="AE18" s="6" t="s">
        <v>97</v>
      </c>
      <c r="AF18" s="6" t="s">
        <v>95</v>
      </c>
      <c r="AG18" s="6" t="s">
        <v>95</v>
      </c>
      <c r="AH18" s="6" t="s">
        <v>95</v>
      </c>
      <c r="AI18" s="6" t="s">
        <v>164</v>
      </c>
      <c r="AJ18" s="6" t="s">
        <v>164</v>
      </c>
      <c r="AK18" s="6" t="s">
        <v>164</v>
      </c>
      <c r="AL18" s="6" t="s">
        <v>156</v>
      </c>
      <c r="AM18" s="6" t="s">
        <v>164</v>
      </c>
      <c r="AN18" s="6" t="s">
        <v>164</v>
      </c>
      <c r="AO18" s="6" t="s">
        <v>98</v>
      </c>
      <c r="AP18" s="6" t="s">
        <v>98</v>
      </c>
      <c r="AQ18" s="6" t="s">
        <v>164</v>
      </c>
      <c r="AR18" s="6"/>
      <c r="AS18" s="6" t="s">
        <v>156</v>
      </c>
      <c r="AT18" s="6" t="s">
        <v>417</v>
      </c>
      <c r="AU18" s="10"/>
    </row>
    <row r="19" spans="1:48" ht="27.95" customHeight="1">
      <c r="A19" s="2">
        <v>17</v>
      </c>
      <c r="B19" s="2" t="s">
        <v>427</v>
      </c>
      <c r="C19" s="24" t="s">
        <v>165</v>
      </c>
      <c r="D19" s="24" t="s">
        <v>166</v>
      </c>
      <c r="E19" s="24">
        <v>2575</v>
      </c>
      <c r="F19" s="24" t="s">
        <v>466</v>
      </c>
      <c r="G19" s="54" t="s">
        <v>167</v>
      </c>
      <c r="H19" s="24" t="s">
        <v>22</v>
      </c>
      <c r="I19" s="24" t="s">
        <v>168</v>
      </c>
      <c r="J19" s="24" t="s">
        <v>362</v>
      </c>
      <c r="K19" s="24" t="s">
        <v>57</v>
      </c>
      <c r="L19" s="24">
        <v>100000</v>
      </c>
      <c r="M19" s="24">
        <f>50000+50000</f>
        <v>100000</v>
      </c>
      <c r="N19" s="24"/>
      <c r="O19" s="24"/>
      <c r="P19" s="24">
        <f t="shared" si="1"/>
        <v>0</v>
      </c>
      <c r="Q19" s="25">
        <f>2063/3000*100</f>
        <v>68.766666666666666</v>
      </c>
      <c r="R19" s="26">
        <v>42856</v>
      </c>
      <c r="S19" s="24" t="s">
        <v>169</v>
      </c>
      <c r="T19" s="24" t="s">
        <v>38</v>
      </c>
      <c r="U19" s="24" t="s">
        <v>39</v>
      </c>
      <c r="V19" s="24" t="s">
        <v>27</v>
      </c>
      <c r="W19" s="24" t="s">
        <v>28</v>
      </c>
      <c r="X19" s="24" t="s">
        <v>41</v>
      </c>
      <c r="Y19" s="27" t="s">
        <v>156</v>
      </c>
      <c r="Z19" s="24"/>
      <c r="AA19" s="24" t="s">
        <v>170</v>
      </c>
      <c r="AB19" s="28" t="s">
        <v>171</v>
      </c>
      <c r="AC19" s="6" t="s">
        <v>95</v>
      </c>
      <c r="AD19" s="6" t="s">
        <v>95</v>
      </c>
      <c r="AE19" s="6" t="s">
        <v>107</v>
      </c>
      <c r="AF19" s="6" t="s">
        <v>95</v>
      </c>
      <c r="AG19" s="6" t="s">
        <v>95</v>
      </c>
      <c r="AH19" s="6" t="s">
        <v>95</v>
      </c>
      <c r="AI19" s="6" t="s">
        <v>95</v>
      </c>
      <c r="AJ19" s="6" t="s">
        <v>95</v>
      </c>
      <c r="AK19" s="6" t="s">
        <v>95</v>
      </c>
      <c r="AL19" s="6" t="s">
        <v>164</v>
      </c>
      <c r="AM19" s="6" t="s">
        <v>164</v>
      </c>
      <c r="AN19" s="6" t="s">
        <v>164</v>
      </c>
      <c r="AO19" s="6" t="s">
        <v>156</v>
      </c>
      <c r="AP19" s="6" t="s">
        <v>156</v>
      </c>
      <c r="AQ19" s="6" t="s">
        <v>156</v>
      </c>
      <c r="AR19" s="6" t="s">
        <v>156</v>
      </c>
      <c r="AS19" s="6" t="s">
        <v>156</v>
      </c>
      <c r="AT19" s="6" t="s">
        <v>417</v>
      </c>
      <c r="AU19" s="10"/>
    </row>
    <row r="20" spans="1:48" ht="27.95" customHeight="1">
      <c r="A20" s="2">
        <v>18</v>
      </c>
      <c r="B20" s="2" t="s">
        <v>424</v>
      </c>
      <c r="C20" s="24" t="s">
        <v>172</v>
      </c>
      <c r="D20" s="24" t="s">
        <v>173</v>
      </c>
      <c r="E20" s="24">
        <v>2575</v>
      </c>
      <c r="F20" s="24" t="s">
        <v>466</v>
      </c>
      <c r="G20" s="54" t="s">
        <v>174</v>
      </c>
      <c r="H20" s="24" t="s">
        <v>22</v>
      </c>
      <c r="I20" s="29" t="s">
        <v>175</v>
      </c>
      <c r="J20" s="29" t="s">
        <v>353</v>
      </c>
      <c r="K20" s="24" t="s">
        <v>57</v>
      </c>
      <c r="L20" s="24">
        <v>100000</v>
      </c>
      <c r="M20" s="24">
        <f>50000+50000</f>
        <v>100000</v>
      </c>
      <c r="N20" s="24"/>
      <c r="O20" s="24"/>
      <c r="P20" s="24">
        <f t="shared" si="1"/>
        <v>0</v>
      </c>
      <c r="Q20" s="25">
        <f>1339/2400*100</f>
        <v>55.791666666666664</v>
      </c>
      <c r="R20" s="26">
        <v>42856</v>
      </c>
      <c r="S20" s="24">
        <v>19714000080</v>
      </c>
      <c r="T20" s="24" t="s">
        <v>25</v>
      </c>
      <c r="U20" s="24" t="s">
        <v>26</v>
      </c>
      <c r="V20" s="24" t="s">
        <v>27</v>
      </c>
      <c r="W20" s="24" t="s">
        <v>28</v>
      </c>
      <c r="X20" s="24" t="s">
        <v>127</v>
      </c>
      <c r="Y20" s="27" t="s">
        <v>176</v>
      </c>
      <c r="Z20" s="24"/>
      <c r="AA20" s="24" t="s">
        <v>177</v>
      </c>
      <c r="AB20" s="28" t="s">
        <v>178</v>
      </c>
      <c r="AC20" s="6" t="s">
        <v>95</v>
      </c>
      <c r="AD20" s="6" t="s">
        <v>95</v>
      </c>
      <c r="AE20" s="6" t="s">
        <v>107</v>
      </c>
      <c r="AF20" s="6" t="s">
        <v>95</v>
      </c>
      <c r="AG20" s="6" t="s">
        <v>95</v>
      </c>
      <c r="AH20" s="6" t="s">
        <v>95</v>
      </c>
      <c r="AI20" s="7" t="s">
        <v>95</v>
      </c>
      <c r="AJ20" s="6" t="s">
        <v>108</v>
      </c>
      <c r="AK20" s="6" t="s">
        <v>108</v>
      </c>
      <c r="AL20" s="6" t="s">
        <v>98</v>
      </c>
      <c r="AM20" s="6" t="s">
        <v>164</v>
      </c>
      <c r="AN20" s="6" t="s">
        <v>164</v>
      </c>
      <c r="AO20" s="6" t="s">
        <v>98</v>
      </c>
      <c r="AP20" s="6" t="s">
        <v>98</v>
      </c>
      <c r="AQ20" s="6" t="s">
        <v>98</v>
      </c>
      <c r="AR20" s="6" t="s">
        <v>98</v>
      </c>
      <c r="AS20" s="6" t="s">
        <v>156</v>
      </c>
      <c r="AT20" s="6" t="s">
        <v>417</v>
      </c>
      <c r="AU20" s="10"/>
    </row>
    <row r="21" spans="1:48" ht="27.95" customHeight="1">
      <c r="A21" s="2">
        <v>19</v>
      </c>
      <c r="B21" s="2" t="s">
        <v>424</v>
      </c>
      <c r="C21" s="24" t="s">
        <v>179</v>
      </c>
      <c r="D21" s="24" t="s">
        <v>180</v>
      </c>
      <c r="E21" s="24">
        <f>2575+20000</f>
        <v>22575</v>
      </c>
      <c r="F21" s="29">
        <v>43468</v>
      </c>
      <c r="G21" s="54" t="s">
        <v>181</v>
      </c>
      <c r="H21" s="24" t="s">
        <v>22</v>
      </c>
      <c r="I21" s="24" t="s">
        <v>182</v>
      </c>
      <c r="J21" s="24" t="s">
        <v>357</v>
      </c>
      <c r="K21" s="24" t="s">
        <v>37</v>
      </c>
      <c r="L21" s="24">
        <v>100000</v>
      </c>
      <c r="M21" s="24">
        <f>20000+20000</f>
        <v>40000</v>
      </c>
      <c r="N21" s="24">
        <v>16834</v>
      </c>
      <c r="O21" s="24"/>
      <c r="P21" s="24">
        <f t="shared" si="1"/>
        <v>43166</v>
      </c>
      <c r="Q21" s="25">
        <f>1465/2400*100</f>
        <v>61.041666666666671</v>
      </c>
      <c r="R21" s="26">
        <v>42644</v>
      </c>
      <c r="S21" s="24">
        <v>11813000071</v>
      </c>
      <c r="T21" s="24" t="s">
        <v>25</v>
      </c>
      <c r="U21" s="24" t="s">
        <v>26</v>
      </c>
      <c r="V21" s="24" t="s">
        <v>27</v>
      </c>
      <c r="W21" s="24" t="s">
        <v>28</v>
      </c>
      <c r="X21" s="24" t="s">
        <v>29</v>
      </c>
      <c r="Y21" s="27" t="s">
        <v>183</v>
      </c>
      <c r="Z21" s="24"/>
      <c r="AA21" s="24" t="s">
        <v>184</v>
      </c>
      <c r="AB21" s="28" t="s">
        <v>185</v>
      </c>
      <c r="AC21" s="6" t="s">
        <v>95</v>
      </c>
      <c r="AD21" s="6" t="s">
        <v>95</v>
      </c>
      <c r="AE21" s="6" t="s">
        <v>97</v>
      </c>
      <c r="AF21" s="6" t="s">
        <v>95</v>
      </c>
      <c r="AG21" s="6" t="s">
        <v>95</v>
      </c>
      <c r="AH21" s="6" t="s">
        <v>95</v>
      </c>
      <c r="AI21" s="6" t="s">
        <v>164</v>
      </c>
      <c r="AJ21" s="6"/>
      <c r="AK21" s="6"/>
      <c r="AL21" s="6" t="s">
        <v>95</v>
      </c>
      <c r="AM21" s="6" t="s">
        <v>95</v>
      </c>
      <c r="AN21" s="6" t="s">
        <v>95</v>
      </c>
      <c r="AO21" s="6" t="s">
        <v>98</v>
      </c>
      <c r="AP21" s="6" t="s">
        <v>98</v>
      </c>
      <c r="AQ21" s="6" t="s">
        <v>98</v>
      </c>
      <c r="AR21" s="6" t="s">
        <v>95</v>
      </c>
      <c r="AS21" s="6" t="s">
        <v>27</v>
      </c>
      <c r="AT21" s="6" t="s">
        <v>421</v>
      </c>
      <c r="AU21" s="10"/>
      <c r="AV21" s="1" t="s">
        <v>374</v>
      </c>
    </row>
    <row r="22" spans="1:48" ht="27.95" customHeight="1">
      <c r="A22" s="2">
        <v>20</v>
      </c>
      <c r="B22" s="2" t="s">
        <v>424</v>
      </c>
      <c r="C22" s="24" t="s">
        <v>186</v>
      </c>
      <c r="D22" s="24" t="s">
        <v>187</v>
      </c>
      <c r="E22" s="24">
        <v>2575</v>
      </c>
      <c r="F22" s="24" t="s">
        <v>466</v>
      </c>
      <c r="G22" s="54" t="s">
        <v>188</v>
      </c>
      <c r="H22" s="24" t="s">
        <v>22</v>
      </c>
      <c r="I22" s="24" t="s">
        <v>189</v>
      </c>
      <c r="J22" s="24" t="s">
        <v>359</v>
      </c>
      <c r="K22" s="24" t="s">
        <v>57</v>
      </c>
      <c r="L22" s="24">
        <v>90000</v>
      </c>
      <c r="M22" s="24">
        <f>45000+45000</f>
        <v>90000</v>
      </c>
      <c r="N22" s="24"/>
      <c r="O22" s="24"/>
      <c r="P22" s="24">
        <f t="shared" si="1"/>
        <v>0</v>
      </c>
      <c r="Q22" s="25">
        <f>1508/2400*100</f>
        <v>62.833333333333329</v>
      </c>
      <c r="R22" s="26">
        <v>42856</v>
      </c>
      <c r="S22" s="24">
        <v>11814000029</v>
      </c>
      <c r="T22" s="24" t="s">
        <v>25</v>
      </c>
      <c r="U22" s="24" t="s">
        <v>26</v>
      </c>
      <c r="V22" s="24" t="s">
        <v>27</v>
      </c>
      <c r="W22" s="24" t="s">
        <v>28</v>
      </c>
      <c r="X22" s="24" t="s">
        <v>29</v>
      </c>
      <c r="Y22" s="27" t="s">
        <v>192</v>
      </c>
      <c r="Z22" s="24"/>
      <c r="AA22" s="24" t="s">
        <v>190</v>
      </c>
      <c r="AB22" s="28" t="s">
        <v>191</v>
      </c>
      <c r="AC22" s="6" t="s">
        <v>95</v>
      </c>
      <c r="AD22" s="6" t="s">
        <v>95</v>
      </c>
      <c r="AE22" s="6" t="s">
        <v>107</v>
      </c>
      <c r="AF22" s="6" t="s">
        <v>95</v>
      </c>
      <c r="AG22" s="6" t="s">
        <v>95</v>
      </c>
      <c r="AH22" s="6" t="s">
        <v>95</v>
      </c>
      <c r="AI22" s="6" t="s">
        <v>95</v>
      </c>
      <c r="AJ22" s="6"/>
      <c r="AK22" s="6" t="s">
        <v>108</v>
      </c>
      <c r="AL22" s="6"/>
      <c r="AM22" s="6"/>
      <c r="AN22" s="6"/>
      <c r="AO22" s="6" t="s">
        <v>98</v>
      </c>
      <c r="AP22" s="6" t="s">
        <v>98</v>
      </c>
      <c r="AQ22" s="6" t="s">
        <v>98</v>
      </c>
      <c r="AR22" s="6"/>
      <c r="AS22" s="6"/>
      <c r="AT22" s="6"/>
      <c r="AU22" s="10"/>
    </row>
    <row r="23" spans="1:48" ht="27.95" customHeight="1">
      <c r="A23" s="2">
        <v>21</v>
      </c>
      <c r="B23" s="2" t="s">
        <v>424</v>
      </c>
      <c r="C23" s="24" t="s">
        <v>193</v>
      </c>
      <c r="D23" s="24" t="s">
        <v>194</v>
      </c>
      <c r="E23" s="24">
        <v>2575</v>
      </c>
      <c r="F23" s="29">
        <v>43468</v>
      </c>
      <c r="G23" s="54" t="s">
        <v>138</v>
      </c>
      <c r="H23" s="24" t="s">
        <v>22</v>
      </c>
      <c r="I23" s="24" t="s">
        <v>195</v>
      </c>
      <c r="J23" s="24" t="s">
        <v>363</v>
      </c>
      <c r="K23" s="24" t="s">
        <v>37</v>
      </c>
      <c r="L23" s="24">
        <v>100000</v>
      </c>
      <c r="M23" s="24">
        <f>50000+25000</f>
        <v>75000</v>
      </c>
      <c r="N23" s="24"/>
      <c r="O23" s="24"/>
      <c r="P23" s="24">
        <f t="shared" si="1"/>
        <v>25000</v>
      </c>
      <c r="Q23" s="25">
        <f>1306/2000*100</f>
        <v>65.3</v>
      </c>
      <c r="R23" s="26">
        <v>42856</v>
      </c>
      <c r="S23" s="27" t="s">
        <v>196</v>
      </c>
      <c r="T23" s="24" t="s">
        <v>25</v>
      </c>
      <c r="U23" s="24" t="s">
        <v>26</v>
      </c>
      <c r="V23" s="24" t="s">
        <v>27</v>
      </c>
      <c r="W23" s="24" t="s">
        <v>50</v>
      </c>
      <c r="X23" s="24" t="s">
        <v>40</v>
      </c>
      <c r="Y23" s="27" t="s">
        <v>197</v>
      </c>
      <c r="Z23" s="24"/>
      <c r="AA23" s="24" t="s">
        <v>198</v>
      </c>
      <c r="AB23" s="28" t="s">
        <v>199</v>
      </c>
      <c r="AC23" s="6" t="s">
        <v>95</v>
      </c>
      <c r="AD23" s="6" t="s">
        <v>95</v>
      </c>
      <c r="AE23" s="6" t="s">
        <v>107</v>
      </c>
      <c r="AF23" s="6" t="s">
        <v>95</v>
      </c>
      <c r="AG23" s="6" t="s">
        <v>95</v>
      </c>
      <c r="AH23" s="6" t="s">
        <v>95</v>
      </c>
      <c r="AI23" s="6" t="s">
        <v>95</v>
      </c>
      <c r="AJ23" s="6" t="s">
        <v>95</v>
      </c>
      <c r="AK23" s="6" t="s">
        <v>108</v>
      </c>
      <c r="AL23" s="6" t="s">
        <v>156</v>
      </c>
      <c r="AM23" s="6" t="s">
        <v>156</v>
      </c>
      <c r="AN23" s="6" t="s">
        <v>156</v>
      </c>
      <c r="AO23" s="6" t="s">
        <v>98</v>
      </c>
      <c r="AP23" s="6" t="s">
        <v>98</v>
      </c>
      <c r="AQ23" s="6" t="s">
        <v>98</v>
      </c>
      <c r="AR23" s="6"/>
      <c r="AS23" s="6"/>
      <c r="AT23" s="6"/>
      <c r="AU23" s="10"/>
    </row>
    <row r="24" spans="1:48" ht="27.95" customHeight="1">
      <c r="A24" s="2">
        <v>22</v>
      </c>
      <c r="B24" s="2" t="s">
        <v>424</v>
      </c>
      <c r="C24" s="24" t="s">
        <v>193</v>
      </c>
      <c r="D24" s="24" t="s">
        <v>200</v>
      </c>
      <c r="E24" s="24">
        <f>2775+2575</f>
        <v>5350</v>
      </c>
      <c r="F24" s="29">
        <v>43468</v>
      </c>
      <c r="G24" s="54" t="s">
        <v>201</v>
      </c>
      <c r="H24" s="24" t="s">
        <v>22</v>
      </c>
      <c r="I24" s="24" t="s">
        <v>202</v>
      </c>
      <c r="J24" s="24" t="s">
        <v>362</v>
      </c>
      <c r="K24" s="24" t="s">
        <v>57</v>
      </c>
      <c r="L24" s="24">
        <v>100000</v>
      </c>
      <c r="M24" s="24">
        <f>50000+30000</f>
        <v>80000</v>
      </c>
      <c r="N24" s="24"/>
      <c r="O24" s="24"/>
      <c r="P24" s="24">
        <f t="shared" si="1"/>
        <v>20000</v>
      </c>
      <c r="Q24" s="25">
        <f>1155/2000*100</f>
        <v>57.75</v>
      </c>
      <c r="R24" s="26">
        <v>42095</v>
      </c>
      <c r="S24" s="27" t="s">
        <v>203</v>
      </c>
      <c r="T24" s="24" t="s">
        <v>25</v>
      </c>
      <c r="U24" s="24" t="s">
        <v>26</v>
      </c>
      <c r="V24" s="24" t="s">
        <v>27</v>
      </c>
      <c r="W24" s="24" t="s">
        <v>50</v>
      </c>
      <c r="X24" s="24" t="s">
        <v>40</v>
      </c>
      <c r="Y24" s="27" t="s">
        <v>204</v>
      </c>
      <c r="Z24" s="24"/>
      <c r="AA24" s="24" t="s">
        <v>205</v>
      </c>
      <c r="AB24" s="28" t="s">
        <v>206</v>
      </c>
      <c r="AC24" s="6" t="s">
        <v>95</v>
      </c>
      <c r="AD24" s="6" t="s">
        <v>95</v>
      </c>
      <c r="AE24" s="6" t="s">
        <v>97</v>
      </c>
      <c r="AF24" s="6" t="s">
        <v>95</v>
      </c>
      <c r="AG24" s="6" t="s">
        <v>95</v>
      </c>
      <c r="AH24" s="6" t="s">
        <v>95</v>
      </c>
      <c r="AI24" s="7" t="s">
        <v>164</v>
      </c>
      <c r="AJ24" s="7" t="s">
        <v>164</v>
      </c>
      <c r="AK24" s="7" t="s">
        <v>164</v>
      </c>
      <c r="AL24" s="6" t="s">
        <v>95</v>
      </c>
      <c r="AM24" s="7" t="s">
        <v>164</v>
      </c>
      <c r="AN24" s="7" t="s">
        <v>164</v>
      </c>
      <c r="AO24" s="6" t="s">
        <v>98</v>
      </c>
      <c r="AP24" s="6" t="s">
        <v>98</v>
      </c>
      <c r="AQ24" s="6" t="s">
        <v>98</v>
      </c>
      <c r="AR24" s="6"/>
      <c r="AS24" s="6"/>
      <c r="AT24" s="6"/>
      <c r="AU24" s="10"/>
    </row>
    <row r="25" spans="1:48" ht="27.95" customHeight="1">
      <c r="A25" s="2">
        <v>23</v>
      </c>
      <c r="B25" s="2" t="s">
        <v>424</v>
      </c>
      <c r="C25" s="24" t="s">
        <v>207</v>
      </c>
      <c r="D25" s="24" t="s">
        <v>208</v>
      </c>
      <c r="E25" s="24">
        <v>2575</v>
      </c>
      <c r="F25" s="24" t="s">
        <v>466</v>
      </c>
      <c r="G25" s="54" t="s">
        <v>209</v>
      </c>
      <c r="H25" s="24" t="s">
        <v>22</v>
      </c>
      <c r="I25" s="24" t="s">
        <v>210</v>
      </c>
      <c r="J25" s="24" t="s">
        <v>357</v>
      </c>
      <c r="K25" s="24" t="s">
        <v>57</v>
      </c>
      <c r="L25" s="24">
        <v>100000</v>
      </c>
      <c r="M25" s="24">
        <f>50000+50000</f>
        <v>100000</v>
      </c>
      <c r="N25" s="24"/>
      <c r="O25" s="24"/>
      <c r="P25" s="24">
        <f t="shared" si="1"/>
        <v>0</v>
      </c>
      <c r="Q25" s="25">
        <f>1515/2000*100</f>
        <v>75.75</v>
      </c>
      <c r="R25" s="26">
        <v>42856</v>
      </c>
      <c r="S25" s="27" t="s">
        <v>211</v>
      </c>
      <c r="T25" s="24" t="s">
        <v>25</v>
      </c>
      <c r="U25" s="24" t="s">
        <v>26</v>
      </c>
      <c r="V25" s="24" t="s">
        <v>27</v>
      </c>
      <c r="W25" s="24" t="s">
        <v>50</v>
      </c>
      <c r="X25" s="24" t="s">
        <v>40</v>
      </c>
      <c r="Y25" s="27" t="s">
        <v>212</v>
      </c>
      <c r="Z25" s="24"/>
      <c r="AA25" s="24" t="s">
        <v>213</v>
      </c>
      <c r="AB25" s="28" t="s">
        <v>214</v>
      </c>
      <c r="AC25" s="6" t="s">
        <v>95</v>
      </c>
      <c r="AD25" s="6" t="s">
        <v>95</v>
      </c>
      <c r="AE25" s="6" t="s">
        <v>107</v>
      </c>
      <c r="AF25" s="6" t="s">
        <v>95</v>
      </c>
      <c r="AG25" s="6" t="s">
        <v>95</v>
      </c>
      <c r="AH25" s="6" t="s">
        <v>95</v>
      </c>
      <c r="AI25" s="6" t="s">
        <v>95</v>
      </c>
      <c r="AJ25" s="6" t="s">
        <v>95</v>
      </c>
      <c r="AK25" s="6" t="s">
        <v>108</v>
      </c>
      <c r="AL25" s="6" t="s">
        <v>95</v>
      </c>
      <c r="AM25" s="7" t="s">
        <v>164</v>
      </c>
      <c r="AN25" s="7" t="s">
        <v>164</v>
      </c>
      <c r="AO25" s="6" t="s">
        <v>98</v>
      </c>
      <c r="AP25" s="6" t="s">
        <v>98</v>
      </c>
      <c r="AQ25" s="6" t="s">
        <v>98</v>
      </c>
      <c r="AR25" s="6"/>
      <c r="AS25" s="6"/>
      <c r="AT25" s="6"/>
      <c r="AU25" s="10"/>
    </row>
    <row r="26" spans="1:48" ht="27.95" customHeight="1">
      <c r="A26" s="2">
        <v>24</v>
      </c>
      <c r="B26" s="2" t="s">
        <v>424</v>
      </c>
      <c r="C26" s="24" t="s">
        <v>215</v>
      </c>
      <c r="D26" s="24" t="s">
        <v>216</v>
      </c>
      <c r="E26" s="24">
        <f>27920+2575</f>
        <v>30495</v>
      </c>
      <c r="F26" s="29">
        <v>43468</v>
      </c>
      <c r="G26" s="54" t="s">
        <v>217</v>
      </c>
      <c r="H26" s="24" t="s">
        <v>22</v>
      </c>
      <c r="I26" s="24" t="s">
        <v>218</v>
      </c>
      <c r="J26" s="24" t="s">
        <v>353</v>
      </c>
      <c r="K26" s="24" t="s">
        <v>37</v>
      </c>
      <c r="L26" s="24">
        <v>100000</v>
      </c>
      <c r="M26" s="24">
        <f>20000+20000</f>
        <v>40000</v>
      </c>
      <c r="N26" s="24">
        <v>16834</v>
      </c>
      <c r="O26" s="24">
        <v>15249</v>
      </c>
      <c r="P26" s="24">
        <f t="shared" si="1"/>
        <v>27917</v>
      </c>
      <c r="Q26" s="25">
        <f>1909/3000*100</f>
        <v>63.633333333333333</v>
      </c>
      <c r="R26" s="26">
        <v>42856</v>
      </c>
      <c r="S26" s="27"/>
      <c r="T26" s="24" t="s">
        <v>38</v>
      </c>
      <c r="U26" s="24" t="s">
        <v>39</v>
      </c>
      <c r="V26" s="24" t="s">
        <v>27</v>
      </c>
      <c r="W26" s="24" t="s">
        <v>219</v>
      </c>
      <c r="X26" s="24" t="s">
        <v>41</v>
      </c>
      <c r="Y26" s="27" t="s">
        <v>220</v>
      </c>
      <c r="Z26" s="24"/>
      <c r="AA26" s="24" t="s">
        <v>221</v>
      </c>
      <c r="AB26" s="28" t="s">
        <v>222</v>
      </c>
      <c r="AC26" s="6" t="s">
        <v>95</v>
      </c>
      <c r="AD26" s="6" t="s">
        <v>95</v>
      </c>
      <c r="AE26" s="6" t="s">
        <v>107</v>
      </c>
      <c r="AF26" s="6" t="s">
        <v>95</v>
      </c>
      <c r="AG26" s="6" t="s">
        <v>95</v>
      </c>
      <c r="AH26" s="7" t="s">
        <v>95</v>
      </c>
      <c r="AI26" s="6" t="s">
        <v>95</v>
      </c>
      <c r="AJ26" s="6" t="s">
        <v>95</v>
      </c>
      <c r="AK26" s="6" t="s">
        <v>95</v>
      </c>
      <c r="AL26" s="7" t="s">
        <v>95</v>
      </c>
      <c r="AM26" s="6" t="s">
        <v>98</v>
      </c>
      <c r="AN26" s="7" t="s">
        <v>164</v>
      </c>
      <c r="AO26" s="6" t="s">
        <v>98</v>
      </c>
      <c r="AP26" s="6" t="s">
        <v>98</v>
      </c>
      <c r="AQ26" s="6"/>
      <c r="AR26" s="6"/>
      <c r="AS26" s="6"/>
      <c r="AT26" s="6"/>
      <c r="AU26" s="10"/>
      <c r="AV26" s="1"/>
    </row>
    <row r="27" spans="1:48" ht="27.95" customHeight="1">
      <c r="A27" s="2">
        <v>25</v>
      </c>
      <c r="B27" s="2" t="s">
        <v>424</v>
      </c>
      <c r="C27" s="24" t="s">
        <v>223</v>
      </c>
      <c r="D27" s="24" t="s">
        <v>224</v>
      </c>
      <c r="E27" s="24">
        <v>2575</v>
      </c>
      <c r="F27" s="24" t="s">
        <v>466</v>
      </c>
      <c r="G27" s="54" t="s">
        <v>225</v>
      </c>
      <c r="H27" s="24" t="s">
        <v>22</v>
      </c>
      <c r="I27" s="24" t="s">
        <v>226</v>
      </c>
      <c r="J27" s="24" t="s">
        <v>357</v>
      </c>
      <c r="K27" s="24" t="s">
        <v>141</v>
      </c>
      <c r="L27" s="24">
        <v>100000</v>
      </c>
      <c r="M27" s="24">
        <f>50000+50000</f>
        <v>100000</v>
      </c>
      <c r="N27" s="24"/>
      <c r="O27" s="24"/>
      <c r="P27" s="24">
        <f t="shared" si="1"/>
        <v>0</v>
      </c>
      <c r="Q27" s="25">
        <f>1505/2000*100</f>
        <v>75.25</v>
      </c>
      <c r="R27" s="26">
        <v>42856</v>
      </c>
      <c r="S27" s="27" t="s">
        <v>227</v>
      </c>
      <c r="T27" s="24" t="s">
        <v>25</v>
      </c>
      <c r="U27" s="24" t="s">
        <v>26</v>
      </c>
      <c r="V27" s="24" t="s">
        <v>27</v>
      </c>
      <c r="W27" s="24" t="s">
        <v>50</v>
      </c>
      <c r="X27" s="24" t="s">
        <v>40</v>
      </c>
      <c r="Y27" s="27" t="s">
        <v>228</v>
      </c>
      <c r="Z27" s="24"/>
      <c r="AA27" s="24" t="s">
        <v>229</v>
      </c>
      <c r="AB27" s="28" t="s">
        <v>230</v>
      </c>
      <c r="AC27" s="6" t="s">
        <v>95</v>
      </c>
      <c r="AD27" s="6" t="s">
        <v>95</v>
      </c>
      <c r="AE27" s="6" t="s">
        <v>107</v>
      </c>
      <c r="AF27" s="6" t="s">
        <v>95</v>
      </c>
      <c r="AG27" s="6" t="s">
        <v>95</v>
      </c>
      <c r="AH27" s="6" t="s">
        <v>95</v>
      </c>
      <c r="AI27" s="6" t="s">
        <v>95</v>
      </c>
      <c r="AJ27" s="6" t="s">
        <v>95</v>
      </c>
      <c r="AK27" s="6" t="s">
        <v>108</v>
      </c>
      <c r="AL27" s="6" t="s">
        <v>95</v>
      </c>
      <c r="AM27" s="6" t="s">
        <v>95</v>
      </c>
      <c r="AN27" s="6" t="s">
        <v>98</v>
      </c>
      <c r="AO27" s="6" t="s">
        <v>98</v>
      </c>
      <c r="AP27" s="6"/>
      <c r="AQ27" s="6"/>
      <c r="AR27" s="6"/>
      <c r="AS27" s="6"/>
      <c r="AT27" s="6"/>
      <c r="AU27" s="10"/>
    </row>
    <row r="28" spans="1:48" ht="27.95" customHeight="1">
      <c r="A28" s="2">
        <v>26</v>
      </c>
      <c r="B28" s="2" t="s">
        <v>424</v>
      </c>
      <c r="C28" s="24" t="s">
        <v>231</v>
      </c>
      <c r="D28" s="24" t="s">
        <v>232</v>
      </c>
      <c r="E28" s="24">
        <v>2575</v>
      </c>
      <c r="F28" s="24" t="s">
        <v>466</v>
      </c>
      <c r="G28" s="54" t="s">
        <v>69</v>
      </c>
      <c r="H28" s="24" t="s">
        <v>22</v>
      </c>
      <c r="I28" s="24" t="s">
        <v>233</v>
      </c>
      <c r="J28" s="24" t="s">
        <v>360</v>
      </c>
      <c r="K28" s="24" t="s">
        <v>37</v>
      </c>
      <c r="L28" s="24">
        <v>100000</v>
      </c>
      <c r="M28" s="24">
        <f>50000+50000</f>
        <v>100000</v>
      </c>
      <c r="N28" s="24"/>
      <c r="O28" s="24"/>
      <c r="P28" s="24">
        <f t="shared" si="1"/>
        <v>0</v>
      </c>
      <c r="Q28" s="25">
        <f>1204/2000*100</f>
        <v>60.199999999999996</v>
      </c>
      <c r="R28" s="26">
        <v>42856</v>
      </c>
      <c r="S28" s="27" t="s">
        <v>234</v>
      </c>
      <c r="T28" s="24" t="s">
        <v>25</v>
      </c>
      <c r="U28" s="24" t="s">
        <v>26</v>
      </c>
      <c r="V28" s="24" t="s">
        <v>27</v>
      </c>
      <c r="W28" s="24" t="s">
        <v>50</v>
      </c>
      <c r="X28" s="24" t="s">
        <v>127</v>
      </c>
      <c r="Y28" s="27" t="s">
        <v>235</v>
      </c>
      <c r="Z28" s="24"/>
      <c r="AA28" s="24" t="s">
        <v>236</v>
      </c>
      <c r="AB28" s="28" t="s">
        <v>237</v>
      </c>
      <c r="AC28" s="6" t="s">
        <v>95</v>
      </c>
      <c r="AD28" s="6" t="s">
        <v>95</v>
      </c>
      <c r="AE28" s="6" t="s">
        <v>107</v>
      </c>
      <c r="AF28" s="6" t="s">
        <v>98</v>
      </c>
      <c r="AG28" s="6" t="s">
        <v>95</v>
      </c>
      <c r="AH28" s="6" t="s">
        <v>95</v>
      </c>
      <c r="AI28" s="6" t="s">
        <v>95</v>
      </c>
      <c r="AJ28" s="6" t="s">
        <v>95</v>
      </c>
      <c r="AK28" s="6" t="s">
        <v>108</v>
      </c>
      <c r="AL28" s="6" t="s">
        <v>156</v>
      </c>
      <c r="AM28" s="6" t="s">
        <v>156</v>
      </c>
      <c r="AN28" s="6" t="s">
        <v>156</v>
      </c>
      <c r="AO28" s="6" t="s">
        <v>98</v>
      </c>
      <c r="AP28" s="6" t="s">
        <v>156</v>
      </c>
      <c r="AQ28" s="6" t="s">
        <v>156</v>
      </c>
      <c r="AR28" s="6" t="s">
        <v>156</v>
      </c>
      <c r="AS28" s="6"/>
      <c r="AT28" s="6"/>
      <c r="AU28" s="10"/>
    </row>
    <row r="29" spans="1:48" ht="27.95" customHeight="1">
      <c r="A29" s="2">
        <v>27</v>
      </c>
      <c r="B29" s="2" t="s">
        <v>424</v>
      </c>
      <c r="C29" s="24" t="s">
        <v>238</v>
      </c>
      <c r="D29" s="24" t="s">
        <v>239</v>
      </c>
      <c r="E29" s="24">
        <v>2575</v>
      </c>
      <c r="F29" s="24" t="s">
        <v>466</v>
      </c>
      <c r="G29" s="54" t="s">
        <v>240</v>
      </c>
      <c r="H29" s="24" t="s">
        <v>22</v>
      </c>
      <c r="I29" s="24" t="s">
        <v>241</v>
      </c>
      <c r="J29" s="24" t="s">
        <v>356</v>
      </c>
      <c r="K29" s="24" t="s">
        <v>57</v>
      </c>
      <c r="L29" s="24">
        <v>100000</v>
      </c>
      <c r="M29" s="24">
        <f>50000+50000</f>
        <v>100000</v>
      </c>
      <c r="N29" s="24"/>
      <c r="O29" s="24"/>
      <c r="P29" s="24">
        <f t="shared" si="1"/>
        <v>0</v>
      </c>
      <c r="Q29" s="25">
        <f>1182/2000*100</f>
        <v>59.099999999999994</v>
      </c>
      <c r="R29" s="26">
        <v>42856</v>
      </c>
      <c r="S29" s="27" t="s">
        <v>242</v>
      </c>
      <c r="T29" s="24" t="s">
        <v>25</v>
      </c>
      <c r="U29" s="24" t="s">
        <v>26</v>
      </c>
      <c r="V29" s="24" t="s">
        <v>27</v>
      </c>
      <c r="W29" s="24" t="s">
        <v>50</v>
      </c>
      <c r="X29" s="24" t="s">
        <v>40</v>
      </c>
      <c r="Y29" s="27" t="s">
        <v>243</v>
      </c>
      <c r="Z29" s="24"/>
      <c r="AA29" s="24" t="s">
        <v>244</v>
      </c>
      <c r="AB29" s="28" t="s">
        <v>245</v>
      </c>
      <c r="AC29" s="6" t="s">
        <v>95</v>
      </c>
      <c r="AD29" s="6" t="s">
        <v>95</v>
      </c>
      <c r="AE29" s="6" t="s">
        <v>107</v>
      </c>
      <c r="AF29" s="6" t="s">
        <v>95</v>
      </c>
      <c r="AG29" s="6" t="s">
        <v>95</v>
      </c>
      <c r="AH29" s="6" t="s">
        <v>95</v>
      </c>
      <c r="AI29" s="6" t="s">
        <v>95</v>
      </c>
      <c r="AJ29" s="6" t="s">
        <v>95</v>
      </c>
      <c r="AK29" s="6" t="s">
        <v>108</v>
      </c>
      <c r="AL29" s="7" t="s">
        <v>164</v>
      </c>
      <c r="AM29" s="7" t="s">
        <v>164</v>
      </c>
      <c r="AN29" s="7" t="s">
        <v>164</v>
      </c>
      <c r="AO29" s="6" t="s">
        <v>98</v>
      </c>
      <c r="AP29" s="6" t="s">
        <v>98</v>
      </c>
      <c r="AQ29" s="6" t="s">
        <v>98</v>
      </c>
      <c r="AR29" s="6"/>
      <c r="AS29" s="6"/>
      <c r="AT29" s="6"/>
      <c r="AU29" s="10"/>
    </row>
    <row r="30" spans="1:48" ht="27.95" customHeight="1">
      <c r="A30" s="2">
        <v>28</v>
      </c>
      <c r="B30" s="2" t="s">
        <v>427</v>
      </c>
      <c r="C30" s="24" t="s">
        <v>246</v>
      </c>
      <c r="D30" s="24" t="s">
        <v>247</v>
      </c>
      <c r="E30" s="24"/>
      <c r="F30" s="24"/>
      <c r="G30" s="54" t="s">
        <v>140</v>
      </c>
      <c r="H30" s="24" t="s">
        <v>22</v>
      </c>
      <c r="I30" s="24" t="s">
        <v>248</v>
      </c>
      <c r="J30" s="24" t="s">
        <v>364</v>
      </c>
      <c r="K30" s="24" t="s">
        <v>37</v>
      </c>
      <c r="L30" s="24">
        <v>127000</v>
      </c>
      <c r="M30" s="24">
        <f>20000+105000</f>
        <v>125000</v>
      </c>
      <c r="N30" s="24"/>
      <c r="O30" s="24"/>
      <c r="P30" s="24">
        <f t="shared" si="1"/>
        <v>2000</v>
      </c>
      <c r="Q30" s="25">
        <f>1591/2400*100</f>
        <v>66.291666666666671</v>
      </c>
      <c r="R30" s="26">
        <v>42095</v>
      </c>
      <c r="S30" s="27" t="s">
        <v>249</v>
      </c>
      <c r="T30" s="24" t="s">
        <v>25</v>
      </c>
      <c r="U30" s="24" t="s">
        <v>26</v>
      </c>
      <c r="V30" s="24" t="s">
        <v>27</v>
      </c>
      <c r="W30" s="24" t="s">
        <v>28</v>
      </c>
      <c r="X30" s="24" t="s">
        <v>29</v>
      </c>
      <c r="Y30" s="27" t="s">
        <v>250</v>
      </c>
      <c r="Z30" s="24"/>
      <c r="AA30" s="24" t="s">
        <v>459</v>
      </c>
      <c r="AB30" s="28" t="s">
        <v>251</v>
      </c>
      <c r="AC30" s="6" t="s">
        <v>95</v>
      </c>
      <c r="AD30" s="6" t="s">
        <v>95</v>
      </c>
      <c r="AE30" s="6" t="s">
        <v>97</v>
      </c>
      <c r="AF30" s="6" t="s">
        <v>95</v>
      </c>
      <c r="AG30" s="6" t="s">
        <v>95</v>
      </c>
      <c r="AH30" s="6" t="s">
        <v>95</v>
      </c>
      <c r="AI30" s="7" t="s">
        <v>164</v>
      </c>
      <c r="AJ30" s="7" t="s">
        <v>164</v>
      </c>
      <c r="AK30" s="7" t="s">
        <v>164</v>
      </c>
      <c r="AL30" s="7" t="s">
        <v>95</v>
      </c>
      <c r="AM30" s="7" t="s">
        <v>95</v>
      </c>
      <c r="AN30" s="7" t="s">
        <v>95</v>
      </c>
      <c r="AO30" s="6" t="s">
        <v>98</v>
      </c>
      <c r="AP30" s="6" t="s">
        <v>98</v>
      </c>
      <c r="AQ30" s="6" t="s">
        <v>98</v>
      </c>
      <c r="AR30" s="6" t="s">
        <v>95</v>
      </c>
      <c r="AS30" s="6"/>
      <c r="AT30" s="6"/>
      <c r="AU30" s="10"/>
      <c r="AV30" s="1" t="s">
        <v>374</v>
      </c>
    </row>
    <row r="31" spans="1:48" ht="27.95" customHeight="1">
      <c r="A31" s="2">
        <v>29</v>
      </c>
      <c r="B31" s="2" t="s">
        <v>427</v>
      </c>
      <c r="C31" s="24" t="s">
        <v>252</v>
      </c>
      <c r="D31" s="24" t="s">
        <v>253</v>
      </c>
      <c r="E31" s="24"/>
      <c r="F31" s="24"/>
      <c r="G31" s="54" t="s">
        <v>188</v>
      </c>
      <c r="H31" s="24" t="s">
        <v>22</v>
      </c>
      <c r="I31" s="24" t="s">
        <v>254</v>
      </c>
      <c r="J31" s="24" t="s">
        <v>360</v>
      </c>
      <c r="K31" s="24" t="s">
        <v>37</v>
      </c>
      <c r="L31" s="24">
        <v>100000</v>
      </c>
      <c r="M31" s="24">
        <f>20000+10000</f>
        <v>30000</v>
      </c>
      <c r="N31" s="24">
        <v>16834</v>
      </c>
      <c r="O31" s="24"/>
      <c r="P31" s="24">
        <f t="shared" si="1"/>
        <v>53166</v>
      </c>
      <c r="Q31" s="25">
        <f>1617/2400*100</f>
        <v>67.375</v>
      </c>
      <c r="R31" s="26">
        <v>42095</v>
      </c>
      <c r="S31" s="27" t="s">
        <v>255</v>
      </c>
      <c r="T31" s="24" t="s">
        <v>25</v>
      </c>
      <c r="U31" s="24" t="s">
        <v>26</v>
      </c>
      <c r="V31" s="24" t="s">
        <v>156</v>
      </c>
      <c r="W31" s="24" t="s">
        <v>28</v>
      </c>
      <c r="X31" s="24" t="s">
        <v>41</v>
      </c>
      <c r="Y31" s="27" t="s">
        <v>256</v>
      </c>
      <c r="Z31" s="24"/>
      <c r="AA31" s="24" t="s">
        <v>479</v>
      </c>
      <c r="AB31" s="28" t="s">
        <v>257</v>
      </c>
      <c r="AC31" s="6" t="s">
        <v>95</v>
      </c>
      <c r="AD31" s="6" t="s">
        <v>95</v>
      </c>
      <c r="AE31" s="6" t="s">
        <v>97</v>
      </c>
      <c r="AF31" s="6" t="s">
        <v>95</v>
      </c>
      <c r="AG31" s="6" t="s">
        <v>95</v>
      </c>
      <c r="AH31" s="6" t="s">
        <v>95</v>
      </c>
      <c r="AI31" s="7" t="s">
        <v>164</v>
      </c>
      <c r="AJ31" s="7" t="s">
        <v>164</v>
      </c>
      <c r="AK31" s="7" t="s">
        <v>164</v>
      </c>
      <c r="AL31" s="7" t="s">
        <v>95</v>
      </c>
      <c r="AM31" s="7" t="s">
        <v>95</v>
      </c>
      <c r="AN31" s="7" t="s">
        <v>95</v>
      </c>
      <c r="AO31" s="6" t="s">
        <v>98</v>
      </c>
      <c r="AP31" s="6" t="s">
        <v>98</v>
      </c>
      <c r="AQ31" s="6" t="s">
        <v>98</v>
      </c>
      <c r="AR31" s="6" t="s">
        <v>95</v>
      </c>
      <c r="AS31" s="6"/>
      <c r="AT31" s="6"/>
      <c r="AU31" s="10"/>
      <c r="AV31" s="1" t="s">
        <v>374</v>
      </c>
    </row>
    <row r="32" spans="1:48" s="60" customFormat="1" ht="27.95" customHeight="1">
      <c r="A32" s="39">
        <v>30</v>
      </c>
      <c r="B32" s="39" t="s">
        <v>427</v>
      </c>
      <c r="C32" s="24" t="s">
        <v>258</v>
      </c>
      <c r="D32" s="24" t="s">
        <v>259</v>
      </c>
      <c r="E32" s="24">
        <v>2575</v>
      </c>
      <c r="F32" s="29">
        <v>43619</v>
      </c>
      <c r="G32" s="54" t="s">
        <v>260</v>
      </c>
      <c r="H32" s="24" t="s">
        <v>22</v>
      </c>
      <c r="I32" s="24" t="s">
        <v>261</v>
      </c>
      <c r="J32" s="24" t="s">
        <v>357</v>
      </c>
      <c r="K32" s="24" t="s">
        <v>24</v>
      </c>
      <c r="L32" s="24">
        <v>100000</v>
      </c>
      <c r="M32" s="24">
        <f>20000+20000</f>
        <v>40000</v>
      </c>
      <c r="N32" s="24">
        <v>16834</v>
      </c>
      <c r="O32" s="24"/>
      <c r="P32" s="24">
        <f t="shared" si="1"/>
        <v>43166</v>
      </c>
      <c r="Q32" s="25">
        <f>1636/2400*100</f>
        <v>68.166666666666657</v>
      </c>
      <c r="R32" s="26">
        <v>42856</v>
      </c>
      <c r="S32" s="27" t="s">
        <v>269</v>
      </c>
      <c r="T32" s="24" t="s">
        <v>25</v>
      </c>
      <c r="U32" s="24" t="s">
        <v>26</v>
      </c>
      <c r="V32" s="24" t="s">
        <v>156</v>
      </c>
      <c r="W32" s="24" t="s">
        <v>28</v>
      </c>
      <c r="X32" s="24" t="s">
        <v>29</v>
      </c>
      <c r="Y32" s="27" t="s">
        <v>262</v>
      </c>
      <c r="Z32" s="24"/>
      <c r="AA32" s="24" t="s">
        <v>263</v>
      </c>
      <c r="AB32" s="28" t="s">
        <v>264</v>
      </c>
      <c r="AC32" s="57" t="s">
        <v>95</v>
      </c>
      <c r="AD32" s="57" t="s">
        <v>95</v>
      </c>
      <c r="AE32" s="57" t="s">
        <v>107</v>
      </c>
      <c r="AF32" s="57" t="s">
        <v>95</v>
      </c>
      <c r="AG32" s="57" t="s">
        <v>95</v>
      </c>
      <c r="AH32" s="57" t="s">
        <v>95</v>
      </c>
      <c r="AI32" s="57" t="s">
        <v>95</v>
      </c>
      <c r="AJ32" s="57" t="s">
        <v>108</v>
      </c>
      <c r="AK32" s="57" t="s">
        <v>108</v>
      </c>
      <c r="AL32" s="57" t="s">
        <v>95</v>
      </c>
      <c r="AM32" s="57" t="s">
        <v>95</v>
      </c>
      <c r="AN32" s="57" t="s">
        <v>164</v>
      </c>
      <c r="AO32" s="57" t="s">
        <v>98</v>
      </c>
      <c r="AP32" s="57" t="s">
        <v>98</v>
      </c>
      <c r="AQ32" s="57" t="s">
        <v>98</v>
      </c>
      <c r="AR32" s="57" t="s">
        <v>95</v>
      </c>
      <c r="AS32" s="57"/>
      <c r="AT32" s="57"/>
      <c r="AU32" s="59"/>
      <c r="AV32" s="60" t="s">
        <v>374</v>
      </c>
    </row>
    <row r="33" spans="1:48" ht="27.95" customHeight="1">
      <c r="A33" s="2">
        <v>31</v>
      </c>
      <c r="B33" s="2" t="s">
        <v>423</v>
      </c>
      <c r="C33" s="24" t="s">
        <v>265</v>
      </c>
      <c r="D33" s="24" t="s">
        <v>266</v>
      </c>
      <c r="E33" s="24">
        <v>2575</v>
      </c>
      <c r="F33" s="24" t="s">
        <v>466</v>
      </c>
      <c r="G33" s="54" t="s">
        <v>62</v>
      </c>
      <c r="H33" s="24" t="s">
        <v>22</v>
      </c>
      <c r="I33" s="24" t="s">
        <v>267</v>
      </c>
      <c r="J33" s="24" t="s">
        <v>357</v>
      </c>
      <c r="K33" s="24" t="s">
        <v>57</v>
      </c>
      <c r="L33" s="24">
        <v>100000</v>
      </c>
      <c r="M33" s="24">
        <f>50000+50000</f>
        <v>100000</v>
      </c>
      <c r="N33" s="24"/>
      <c r="O33" s="24"/>
      <c r="P33" s="24">
        <f t="shared" si="1"/>
        <v>0</v>
      </c>
      <c r="Q33" s="25">
        <f>1568/2400*100</f>
        <v>65.333333333333329</v>
      </c>
      <c r="R33" s="26">
        <v>42856</v>
      </c>
      <c r="S33" s="27" t="s">
        <v>268</v>
      </c>
      <c r="T33" s="24" t="s">
        <v>25</v>
      </c>
      <c r="U33" s="24" t="s">
        <v>26</v>
      </c>
      <c r="V33" s="24" t="s">
        <v>156</v>
      </c>
      <c r="W33" s="24" t="s">
        <v>28</v>
      </c>
      <c r="X33" s="24" t="s">
        <v>127</v>
      </c>
      <c r="Y33" s="27" t="s">
        <v>270</v>
      </c>
      <c r="Z33" s="24"/>
      <c r="AA33" s="24" t="s">
        <v>271</v>
      </c>
      <c r="AB33" s="28" t="s">
        <v>272</v>
      </c>
      <c r="AC33" s="6" t="s">
        <v>95</v>
      </c>
      <c r="AD33" s="6" t="s">
        <v>95</v>
      </c>
      <c r="AE33" s="6" t="s">
        <v>107</v>
      </c>
      <c r="AF33" s="6" t="s">
        <v>95</v>
      </c>
      <c r="AG33" s="6" t="s">
        <v>95</v>
      </c>
      <c r="AH33" s="7" t="s">
        <v>164</v>
      </c>
      <c r="AI33" s="6" t="s">
        <v>95</v>
      </c>
      <c r="AJ33" s="7" t="s">
        <v>164</v>
      </c>
      <c r="AK33" s="6" t="s">
        <v>108</v>
      </c>
      <c r="AL33" s="7" t="s">
        <v>164</v>
      </c>
      <c r="AM33" s="7" t="s">
        <v>164</v>
      </c>
      <c r="AN33" s="7" t="s">
        <v>164</v>
      </c>
      <c r="AO33" s="6" t="s">
        <v>98</v>
      </c>
      <c r="AP33" s="6"/>
      <c r="AQ33" s="6"/>
      <c r="AR33" s="6"/>
      <c r="AS33" s="6"/>
      <c r="AT33" s="6"/>
      <c r="AU33" s="10"/>
    </row>
    <row r="34" spans="1:48" ht="27.95" customHeight="1">
      <c r="A34" s="2">
        <v>32</v>
      </c>
      <c r="B34" s="2" t="s">
        <v>427</v>
      </c>
      <c r="C34" s="24" t="s">
        <v>193</v>
      </c>
      <c r="D34" s="24" t="s">
        <v>139</v>
      </c>
      <c r="E34" s="24">
        <v>2575</v>
      </c>
      <c r="F34" s="24" t="s">
        <v>470</v>
      </c>
      <c r="G34" s="54" t="s">
        <v>273</v>
      </c>
      <c r="H34" s="24" t="s">
        <v>22</v>
      </c>
      <c r="I34" s="24" t="s">
        <v>274</v>
      </c>
      <c r="J34" s="24" t="s">
        <v>358</v>
      </c>
      <c r="K34" s="24" t="s">
        <v>57</v>
      </c>
      <c r="L34" s="24">
        <v>100000</v>
      </c>
      <c r="M34" s="24">
        <f>50000+50000</f>
        <v>100000</v>
      </c>
      <c r="N34" s="24"/>
      <c r="O34" s="24"/>
      <c r="P34" s="24">
        <f t="shared" si="1"/>
        <v>0</v>
      </c>
      <c r="Q34" s="25">
        <f>1533/2400*100</f>
        <v>63.875000000000007</v>
      </c>
      <c r="R34" s="26">
        <v>42856</v>
      </c>
      <c r="S34" s="27" t="s">
        <v>275</v>
      </c>
      <c r="T34" s="24" t="s">
        <v>25</v>
      </c>
      <c r="U34" s="24" t="s">
        <v>26</v>
      </c>
      <c r="V34" s="24" t="s">
        <v>156</v>
      </c>
      <c r="W34" s="24" t="s">
        <v>219</v>
      </c>
      <c r="X34" s="24" t="s">
        <v>40</v>
      </c>
      <c r="Y34" s="27" t="s">
        <v>276</v>
      </c>
      <c r="Z34" s="24"/>
      <c r="AA34" s="24" t="s">
        <v>277</v>
      </c>
      <c r="AB34" s="28" t="s">
        <v>278</v>
      </c>
      <c r="AC34" s="6" t="s">
        <v>95</v>
      </c>
      <c r="AD34" s="6" t="s">
        <v>95</v>
      </c>
      <c r="AE34" s="6" t="s">
        <v>107</v>
      </c>
      <c r="AF34" s="6" t="s">
        <v>95</v>
      </c>
      <c r="AG34" s="6" t="s">
        <v>95</v>
      </c>
      <c r="AH34" s="6" t="s">
        <v>95</v>
      </c>
      <c r="AI34" s="6" t="s">
        <v>95</v>
      </c>
      <c r="AJ34" s="6" t="s">
        <v>95</v>
      </c>
      <c r="AK34" s="6" t="s">
        <v>108</v>
      </c>
      <c r="AL34" s="6" t="s">
        <v>95</v>
      </c>
      <c r="AM34" s="6"/>
      <c r="AN34" s="6"/>
      <c r="AO34" s="6" t="s">
        <v>98</v>
      </c>
      <c r="AP34" s="6" t="s">
        <v>98</v>
      </c>
      <c r="AQ34" s="6" t="s">
        <v>98</v>
      </c>
      <c r="AR34" s="6"/>
      <c r="AS34" s="6"/>
      <c r="AT34" s="6"/>
      <c r="AU34" s="10"/>
    </row>
    <row r="35" spans="1:48" ht="27.95" customHeight="1">
      <c r="A35" s="2">
        <v>33</v>
      </c>
      <c r="B35" s="2" t="s">
        <v>427</v>
      </c>
      <c r="C35" s="24" t="s">
        <v>279</v>
      </c>
      <c r="D35" s="24" t="s">
        <v>280</v>
      </c>
      <c r="E35" s="24">
        <v>2575</v>
      </c>
      <c r="F35" s="24" t="s">
        <v>466</v>
      </c>
      <c r="G35" s="54" t="s">
        <v>281</v>
      </c>
      <c r="H35" s="24" t="s">
        <v>22</v>
      </c>
      <c r="I35" s="24" t="s">
        <v>282</v>
      </c>
      <c r="J35" s="24" t="s">
        <v>354</v>
      </c>
      <c r="K35" s="24" t="s">
        <v>57</v>
      </c>
      <c r="L35" s="24">
        <v>100000</v>
      </c>
      <c r="M35" s="24">
        <f>50000+0</f>
        <v>50000</v>
      </c>
      <c r="N35" s="24"/>
      <c r="O35" s="24"/>
      <c r="P35" s="24">
        <f t="shared" si="1"/>
        <v>50000</v>
      </c>
      <c r="Q35" s="25">
        <f>1576/2400*100</f>
        <v>65.666666666666657</v>
      </c>
      <c r="R35" s="26">
        <v>42856</v>
      </c>
      <c r="S35" s="27" t="s">
        <v>283</v>
      </c>
      <c r="T35" s="24" t="s">
        <v>25</v>
      </c>
      <c r="U35" s="24" t="s">
        <v>26</v>
      </c>
      <c r="V35" s="24" t="s">
        <v>156</v>
      </c>
      <c r="W35" s="24" t="s">
        <v>219</v>
      </c>
      <c r="X35" s="24" t="s">
        <v>41</v>
      </c>
      <c r="Y35" s="27" t="s">
        <v>284</v>
      </c>
      <c r="Z35" s="24"/>
      <c r="AA35" s="24" t="s">
        <v>285</v>
      </c>
      <c r="AB35" s="28" t="s">
        <v>278</v>
      </c>
      <c r="AC35" s="6" t="s">
        <v>95</v>
      </c>
      <c r="AD35" s="6" t="s">
        <v>95</v>
      </c>
      <c r="AE35" s="6" t="s">
        <v>107</v>
      </c>
      <c r="AF35" s="6" t="s">
        <v>95</v>
      </c>
      <c r="AG35" s="6" t="s">
        <v>95</v>
      </c>
      <c r="AH35" s="6" t="s">
        <v>95</v>
      </c>
      <c r="AI35" s="6" t="s">
        <v>95</v>
      </c>
      <c r="AJ35" s="6" t="s">
        <v>95</v>
      </c>
      <c r="AK35" s="6" t="s">
        <v>108</v>
      </c>
      <c r="AL35" s="6" t="s">
        <v>95</v>
      </c>
      <c r="AM35" s="7" t="s">
        <v>164</v>
      </c>
      <c r="AN35" s="7" t="s">
        <v>164</v>
      </c>
      <c r="AO35" s="6" t="s">
        <v>98</v>
      </c>
      <c r="AP35" s="6" t="s">
        <v>98</v>
      </c>
      <c r="AQ35" s="6" t="s">
        <v>98</v>
      </c>
      <c r="AR35" s="6"/>
      <c r="AS35" s="6"/>
      <c r="AT35" s="6"/>
      <c r="AU35" s="10"/>
    </row>
    <row r="36" spans="1:48" ht="27.95" customHeight="1">
      <c r="A36" s="2">
        <v>35</v>
      </c>
      <c r="B36" s="2" t="s">
        <v>427</v>
      </c>
      <c r="C36" s="24" t="s">
        <v>431</v>
      </c>
      <c r="D36" s="24" t="s">
        <v>287</v>
      </c>
      <c r="E36" s="24"/>
      <c r="F36" s="24"/>
      <c r="G36" s="54" t="s">
        <v>288</v>
      </c>
      <c r="H36" s="24" t="s">
        <v>22</v>
      </c>
      <c r="I36" s="24" t="s">
        <v>289</v>
      </c>
      <c r="J36" s="24" t="s">
        <v>360</v>
      </c>
      <c r="K36" s="24" t="s">
        <v>24</v>
      </c>
      <c r="L36" s="24">
        <v>100000</v>
      </c>
      <c r="M36" s="24">
        <f>20000+20000</f>
        <v>40000</v>
      </c>
      <c r="N36" s="24">
        <v>16834</v>
      </c>
      <c r="O36" s="24"/>
      <c r="P36" s="24">
        <f t="shared" si="1"/>
        <v>43166</v>
      </c>
      <c r="Q36" s="25">
        <f>1379/2400*100</f>
        <v>57.458333333333336</v>
      </c>
      <c r="R36" s="26">
        <v>42856</v>
      </c>
      <c r="S36" s="27" t="s">
        <v>290</v>
      </c>
      <c r="T36" s="24" t="s">
        <v>25</v>
      </c>
      <c r="U36" s="24" t="s">
        <v>26</v>
      </c>
      <c r="V36" s="24" t="s">
        <v>156</v>
      </c>
      <c r="W36" s="24" t="s">
        <v>28</v>
      </c>
      <c r="X36" s="24" t="s">
        <v>41</v>
      </c>
      <c r="Y36" s="27" t="s">
        <v>291</v>
      </c>
      <c r="Z36" s="24" t="s">
        <v>294</v>
      </c>
      <c r="AA36" s="24" t="s">
        <v>292</v>
      </c>
      <c r="AB36" s="28" t="s">
        <v>293</v>
      </c>
      <c r="AC36" s="6" t="s">
        <v>95</v>
      </c>
      <c r="AD36" s="6" t="s">
        <v>95</v>
      </c>
      <c r="AE36" s="6" t="s">
        <v>107</v>
      </c>
      <c r="AF36" s="6" t="s">
        <v>95</v>
      </c>
      <c r="AG36" s="6" t="s">
        <v>95</v>
      </c>
      <c r="AH36" s="6" t="s">
        <v>95</v>
      </c>
      <c r="AI36" s="6" t="s">
        <v>95</v>
      </c>
      <c r="AJ36" s="7" t="s">
        <v>164</v>
      </c>
      <c r="AK36" s="6" t="s">
        <v>108</v>
      </c>
      <c r="AL36" s="6" t="s">
        <v>95</v>
      </c>
      <c r="AM36" s="6" t="s">
        <v>95</v>
      </c>
      <c r="AN36" s="7" t="s">
        <v>95</v>
      </c>
      <c r="AO36" s="6" t="s">
        <v>98</v>
      </c>
      <c r="AP36" s="6" t="s">
        <v>98</v>
      </c>
      <c r="AQ36" s="6" t="s">
        <v>98</v>
      </c>
      <c r="AR36" s="6" t="s">
        <v>95</v>
      </c>
      <c r="AS36" s="6"/>
      <c r="AT36" s="6"/>
      <c r="AU36" s="10"/>
      <c r="AV36" s="1" t="s">
        <v>374</v>
      </c>
    </row>
    <row r="37" spans="1:48" ht="27.95" customHeight="1">
      <c r="A37" s="2">
        <v>36</v>
      </c>
      <c r="B37" s="2" t="s">
        <v>427</v>
      </c>
      <c r="C37" s="24" t="s">
        <v>295</v>
      </c>
      <c r="D37" s="24" t="s">
        <v>296</v>
      </c>
      <c r="E37" s="24">
        <f>2575+5000</f>
        <v>7575</v>
      </c>
      <c r="F37" s="24" t="s">
        <v>470</v>
      </c>
      <c r="G37" s="54" t="s">
        <v>297</v>
      </c>
      <c r="H37" s="24" t="s">
        <v>22</v>
      </c>
      <c r="I37" s="24" t="s">
        <v>298</v>
      </c>
      <c r="J37" s="24" t="s">
        <v>353</v>
      </c>
      <c r="K37" s="24" t="s">
        <v>24</v>
      </c>
      <c r="L37" s="24">
        <v>100000</v>
      </c>
      <c r="M37" s="24">
        <f>50000+45000</f>
        <v>95000</v>
      </c>
      <c r="N37" s="24"/>
      <c r="O37" s="24"/>
      <c r="P37" s="24">
        <f t="shared" si="1"/>
        <v>5000</v>
      </c>
      <c r="Q37" s="25">
        <f>1440/2400*100</f>
        <v>60</v>
      </c>
      <c r="R37" s="26">
        <v>42095</v>
      </c>
      <c r="S37" s="27" t="s">
        <v>299</v>
      </c>
      <c r="T37" s="24" t="s">
        <v>25</v>
      </c>
      <c r="U37" s="24" t="s">
        <v>26</v>
      </c>
      <c r="V37" s="24" t="s">
        <v>156</v>
      </c>
      <c r="W37" s="24" t="s">
        <v>28</v>
      </c>
      <c r="X37" s="24" t="s">
        <v>29</v>
      </c>
      <c r="Y37" s="27" t="s">
        <v>300</v>
      </c>
      <c r="Z37" s="24" t="s">
        <v>303</v>
      </c>
      <c r="AA37" s="24" t="s">
        <v>301</v>
      </c>
      <c r="AB37" s="28" t="s">
        <v>302</v>
      </c>
      <c r="AC37" s="6" t="s">
        <v>95</v>
      </c>
      <c r="AD37" s="6" t="s">
        <v>95</v>
      </c>
      <c r="AE37" s="6" t="s">
        <v>97</v>
      </c>
      <c r="AF37" s="7" t="s">
        <v>95</v>
      </c>
      <c r="AG37" s="7" t="s">
        <v>95</v>
      </c>
      <c r="AH37" s="6" t="s">
        <v>95</v>
      </c>
      <c r="AI37" s="7" t="s">
        <v>164</v>
      </c>
      <c r="AJ37" s="7" t="s">
        <v>164</v>
      </c>
      <c r="AK37" s="7" t="s">
        <v>164</v>
      </c>
      <c r="AL37" s="6" t="s">
        <v>95</v>
      </c>
      <c r="AM37" s="6" t="s">
        <v>95</v>
      </c>
      <c r="AN37" s="7" t="s">
        <v>95</v>
      </c>
      <c r="AO37" s="6" t="s">
        <v>98</v>
      </c>
      <c r="AP37" s="6" t="s">
        <v>98</v>
      </c>
      <c r="AQ37" s="6"/>
      <c r="AR37" s="6" t="s">
        <v>95</v>
      </c>
      <c r="AS37" s="6"/>
      <c r="AT37" s="6"/>
      <c r="AU37" s="10"/>
      <c r="AV37" s="1" t="s">
        <v>374</v>
      </c>
    </row>
    <row r="38" spans="1:48" ht="27.95" customHeight="1">
      <c r="A38" s="2">
        <v>37</v>
      </c>
      <c r="B38" s="2" t="s">
        <v>427</v>
      </c>
      <c r="C38" s="24" t="s">
        <v>304</v>
      </c>
      <c r="D38" s="24" t="s">
        <v>305</v>
      </c>
      <c r="E38" s="24"/>
      <c r="F38" s="24"/>
      <c r="G38" s="54" t="s">
        <v>306</v>
      </c>
      <c r="H38" s="24" t="s">
        <v>22</v>
      </c>
      <c r="I38" s="24" t="s">
        <v>307</v>
      </c>
      <c r="J38" s="24" t="s">
        <v>361</v>
      </c>
      <c r="K38" s="24" t="s">
        <v>57</v>
      </c>
      <c r="L38" s="24">
        <v>100000</v>
      </c>
      <c r="M38" s="24">
        <f>50000+50000</f>
        <v>100000</v>
      </c>
      <c r="N38" s="24"/>
      <c r="O38" s="24"/>
      <c r="P38" s="24">
        <f t="shared" si="1"/>
        <v>0</v>
      </c>
      <c r="Q38" s="25">
        <f>1261/2400*100</f>
        <v>52.541666666666664</v>
      </c>
      <c r="R38" s="26">
        <v>40269</v>
      </c>
      <c r="S38" s="27" t="s">
        <v>308</v>
      </c>
      <c r="T38" s="24" t="s">
        <v>38</v>
      </c>
      <c r="U38" s="24" t="s">
        <v>39</v>
      </c>
      <c r="V38" s="24" t="s">
        <v>156</v>
      </c>
      <c r="W38" s="24" t="s">
        <v>126</v>
      </c>
      <c r="X38" s="24" t="s">
        <v>40</v>
      </c>
      <c r="Y38" s="27" t="s">
        <v>309</v>
      </c>
      <c r="Z38" s="30"/>
      <c r="AA38" s="24" t="s">
        <v>456</v>
      </c>
      <c r="AB38" s="28" t="s">
        <v>310</v>
      </c>
      <c r="AC38" s="6" t="s">
        <v>98</v>
      </c>
      <c r="AD38" s="6" t="s">
        <v>98</v>
      </c>
      <c r="AE38" s="6" t="s">
        <v>97</v>
      </c>
      <c r="AF38" s="6" t="s">
        <v>95</v>
      </c>
      <c r="AG38" s="6" t="s">
        <v>95</v>
      </c>
      <c r="AH38" s="6" t="s">
        <v>95</v>
      </c>
      <c r="AI38" s="7" t="s">
        <v>164</v>
      </c>
      <c r="AJ38" s="7" t="s">
        <v>164</v>
      </c>
      <c r="AK38" s="7" t="s">
        <v>164</v>
      </c>
      <c r="AL38" s="7" t="s">
        <v>164</v>
      </c>
      <c r="AM38" s="7" t="s">
        <v>164</v>
      </c>
      <c r="AN38" s="7" t="s">
        <v>164</v>
      </c>
      <c r="AO38" s="6" t="s">
        <v>98</v>
      </c>
      <c r="AP38" s="6" t="s">
        <v>98</v>
      </c>
      <c r="AQ38" s="6"/>
      <c r="AR38" s="6"/>
      <c r="AS38" s="6"/>
      <c r="AT38" s="6"/>
      <c r="AU38" s="10"/>
    </row>
    <row r="39" spans="1:48" ht="27.95" customHeight="1">
      <c r="A39" s="2">
        <v>38</v>
      </c>
      <c r="B39" s="2" t="s">
        <v>427</v>
      </c>
      <c r="C39" s="24" t="s">
        <v>375</v>
      </c>
      <c r="D39" s="24" t="s">
        <v>311</v>
      </c>
      <c r="E39" s="24">
        <v>2575</v>
      </c>
      <c r="F39" s="24" t="s">
        <v>466</v>
      </c>
      <c r="G39" s="54" t="s">
        <v>312</v>
      </c>
      <c r="H39" s="24" t="s">
        <v>22</v>
      </c>
      <c r="I39" s="24" t="s">
        <v>313</v>
      </c>
      <c r="J39" s="24" t="s">
        <v>359</v>
      </c>
      <c r="K39" s="24" t="s">
        <v>37</v>
      </c>
      <c r="L39" s="24">
        <v>100000</v>
      </c>
      <c r="M39" s="24">
        <f>20000+80000</f>
        <v>100000</v>
      </c>
      <c r="N39" s="24"/>
      <c r="O39" s="24"/>
      <c r="P39" s="24">
        <f t="shared" si="1"/>
        <v>0</v>
      </c>
      <c r="Q39" s="25">
        <f>1639/2400*100</f>
        <v>68.291666666666657</v>
      </c>
      <c r="R39" s="26">
        <v>42856</v>
      </c>
      <c r="S39" s="27" t="s">
        <v>314</v>
      </c>
      <c r="T39" s="24" t="s">
        <v>25</v>
      </c>
      <c r="U39" s="24" t="s">
        <v>26</v>
      </c>
      <c r="V39" s="24" t="s">
        <v>156</v>
      </c>
      <c r="W39" s="24" t="s">
        <v>28</v>
      </c>
      <c r="X39" s="24" t="s">
        <v>29</v>
      </c>
      <c r="Y39" s="27" t="s">
        <v>315</v>
      </c>
      <c r="Z39" s="24"/>
      <c r="AA39" s="24" t="s">
        <v>316</v>
      </c>
      <c r="AB39" s="28" t="s">
        <v>317</v>
      </c>
      <c r="AC39" s="6" t="s">
        <v>95</v>
      </c>
      <c r="AD39" s="6" t="s">
        <v>95</v>
      </c>
      <c r="AE39" s="6" t="s">
        <v>107</v>
      </c>
      <c r="AF39" s="7" t="s">
        <v>164</v>
      </c>
      <c r="AG39" s="7" t="s">
        <v>164</v>
      </c>
      <c r="AH39" s="7" t="s">
        <v>164</v>
      </c>
      <c r="AI39" s="7" t="s">
        <v>164</v>
      </c>
      <c r="AJ39" s="7" t="s">
        <v>164</v>
      </c>
      <c r="AK39" s="6" t="s">
        <v>108</v>
      </c>
      <c r="AL39" s="7" t="s">
        <v>164</v>
      </c>
      <c r="AM39" s="7" t="s">
        <v>164</v>
      </c>
      <c r="AN39" s="7" t="s">
        <v>164</v>
      </c>
      <c r="AO39" s="6" t="s">
        <v>98</v>
      </c>
      <c r="AP39" s="7" t="s">
        <v>164</v>
      </c>
      <c r="AQ39" s="7" t="s">
        <v>164</v>
      </c>
      <c r="AR39" s="7" t="s">
        <v>164</v>
      </c>
      <c r="AS39" s="7" t="s">
        <v>164</v>
      </c>
      <c r="AT39" s="6"/>
      <c r="AU39" s="10"/>
    </row>
    <row r="40" spans="1:48" ht="27.95" customHeight="1">
      <c r="A40" s="2">
        <v>40</v>
      </c>
      <c r="B40" s="2" t="s">
        <v>424</v>
      </c>
      <c r="C40" s="24" t="s">
        <v>117</v>
      </c>
      <c r="D40" s="24" t="s">
        <v>318</v>
      </c>
      <c r="E40" s="24">
        <f>25000+2575</f>
        <v>27575</v>
      </c>
      <c r="F40" s="29">
        <v>43468</v>
      </c>
      <c r="G40" s="54" t="s">
        <v>159</v>
      </c>
      <c r="H40" s="24" t="s">
        <v>48</v>
      </c>
      <c r="I40" s="24" t="s">
        <v>319</v>
      </c>
      <c r="J40" s="24" t="s">
        <v>354</v>
      </c>
      <c r="K40" s="24" t="s">
        <v>37</v>
      </c>
      <c r="L40" s="24">
        <v>100000</v>
      </c>
      <c r="M40" s="24">
        <f>20000+20000</f>
        <v>40000</v>
      </c>
      <c r="N40" s="24"/>
      <c r="O40" s="24"/>
      <c r="P40" s="24">
        <f t="shared" si="1"/>
        <v>60000</v>
      </c>
      <c r="Q40" s="25">
        <f>1379/2400*100</f>
        <v>57.458333333333336</v>
      </c>
      <c r="R40" s="26">
        <v>42856</v>
      </c>
      <c r="S40" s="27" t="s">
        <v>320</v>
      </c>
      <c r="T40" s="24" t="s">
        <v>25</v>
      </c>
      <c r="U40" s="24" t="s">
        <v>26</v>
      </c>
      <c r="V40" s="24" t="s">
        <v>27</v>
      </c>
      <c r="W40" s="24" t="s">
        <v>28</v>
      </c>
      <c r="X40" s="24" t="s">
        <v>29</v>
      </c>
      <c r="Y40" s="27" t="s">
        <v>321</v>
      </c>
      <c r="Z40" s="24"/>
      <c r="AA40" s="24" t="s">
        <v>322</v>
      </c>
      <c r="AB40" s="28" t="s">
        <v>191</v>
      </c>
      <c r="AC40" s="6" t="s">
        <v>95</v>
      </c>
      <c r="AD40" s="6" t="s">
        <v>95</v>
      </c>
      <c r="AE40" s="6" t="s">
        <v>107</v>
      </c>
      <c r="AF40" s="6" t="s">
        <v>95</v>
      </c>
      <c r="AG40" s="6" t="s">
        <v>95</v>
      </c>
      <c r="AH40" s="6" t="s">
        <v>95</v>
      </c>
      <c r="AI40" s="6" t="s">
        <v>95</v>
      </c>
      <c r="AJ40" s="6"/>
      <c r="AK40" s="6" t="s">
        <v>108</v>
      </c>
      <c r="AL40" s="6" t="s">
        <v>95</v>
      </c>
      <c r="AM40" s="6" t="s">
        <v>95</v>
      </c>
      <c r="AN40" s="7" t="s">
        <v>95</v>
      </c>
      <c r="AO40" s="6" t="s">
        <v>98</v>
      </c>
      <c r="AP40" s="7" t="s">
        <v>98</v>
      </c>
      <c r="AQ40" s="7" t="s">
        <v>98</v>
      </c>
      <c r="AR40" s="7" t="s">
        <v>95</v>
      </c>
      <c r="AS40" s="7" t="s">
        <v>164</v>
      </c>
      <c r="AT40" s="6"/>
      <c r="AU40" s="10"/>
    </row>
    <row r="41" spans="1:48" ht="27.95" customHeight="1">
      <c r="A41" s="2">
        <v>41</v>
      </c>
      <c r="B41" s="2" t="s">
        <v>428</v>
      </c>
      <c r="C41" s="24" t="s">
        <v>323</v>
      </c>
      <c r="D41" s="24" t="s">
        <v>324</v>
      </c>
      <c r="E41" s="24">
        <v>2575</v>
      </c>
      <c r="F41" s="24" t="s">
        <v>475</v>
      </c>
      <c r="G41" s="54" t="s">
        <v>325</v>
      </c>
      <c r="H41" s="24" t="s">
        <v>48</v>
      </c>
      <c r="I41" s="24" t="s">
        <v>326</v>
      </c>
      <c r="J41" s="24" t="s">
        <v>363</v>
      </c>
      <c r="K41" s="24" t="s">
        <v>24</v>
      </c>
      <c r="L41" s="24">
        <v>100000</v>
      </c>
      <c r="M41" s="24">
        <f>10000+10000</f>
        <v>20000</v>
      </c>
      <c r="N41" s="24">
        <v>16834</v>
      </c>
      <c r="O41" s="24">
        <v>15249</v>
      </c>
      <c r="P41" s="24">
        <f t="shared" si="1"/>
        <v>47917</v>
      </c>
      <c r="Q41" s="25">
        <f>1732/2400*100</f>
        <v>72.166666666666671</v>
      </c>
      <c r="R41" s="26">
        <v>42856</v>
      </c>
      <c r="S41" s="27" t="s">
        <v>327</v>
      </c>
      <c r="T41" s="24" t="s">
        <v>25</v>
      </c>
      <c r="U41" s="24" t="s">
        <v>26</v>
      </c>
      <c r="V41" s="24" t="s">
        <v>27</v>
      </c>
      <c r="W41" s="24" t="s">
        <v>40</v>
      </c>
      <c r="X41" s="24" t="s">
        <v>41</v>
      </c>
      <c r="Y41" s="27" t="s">
        <v>328</v>
      </c>
      <c r="Z41" s="24"/>
      <c r="AA41" s="24" t="s">
        <v>329</v>
      </c>
      <c r="AB41" s="28" t="s">
        <v>330</v>
      </c>
      <c r="AC41" s="6" t="s">
        <v>95</v>
      </c>
      <c r="AD41" s="6" t="s">
        <v>95</v>
      </c>
      <c r="AE41" s="6" t="s">
        <v>107</v>
      </c>
      <c r="AF41" s="6" t="s">
        <v>95</v>
      </c>
      <c r="AG41" s="6" t="s">
        <v>95</v>
      </c>
      <c r="AH41" s="6" t="s">
        <v>95</v>
      </c>
      <c r="AI41" s="6" t="s">
        <v>95</v>
      </c>
      <c r="AJ41" s="6" t="s">
        <v>95</v>
      </c>
      <c r="AK41" s="6" t="s">
        <v>108</v>
      </c>
      <c r="AL41" s="6" t="s">
        <v>95</v>
      </c>
      <c r="AM41" s="6" t="s">
        <v>95</v>
      </c>
      <c r="AN41" s="7" t="s">
        <v>95</v>
      </c>
      <c r="AO41" s="6" t="s">
        <v>98</v>
      </c>
      <c r="AP41" s="7" t="s">
        <v>98</v>
      </c>
      <c r="AQ41" s="7" t="s">
        <v>98</v>
      </c>
      <c r="AR41" s="7" t="s">
        <v>95</v>
      </c>
      <c r="AS41" s="7" t="s">
        <v>164</v>
      </c>
      <c r="AT41" s="6"/>
      <c r="AU41" s="10"/>
      <c r="AV41" s="12" t="s">
        <v>27</v>
      </c>
    </row>
    <row r="42" spans="1:48" ht="27.95" customHeight="1">
      <c r="A42" s="2">
        <v>44</v>
      </c>
      <c r="B42" s="2" t="s">
        <v>424</v>
      </c>
      <c r="C42" s="24" t="s">
        <v>331</v>
      </c>
      <c r="D42" s="24" t="s">
        <v>332</v>
      </c>
      <c r="E42" s="24">
        <v>2575</v>
      </c>
      <c r="F42" s="24" t="s">
        <v>466</v>
      </c>
      <c r="G42" s="54" t="s">
        <v>336</v>
      </c>
      <c r="H42" s="24" t="s">
        <v>22</v>
      </c>
      <c r="I42" s="24" t="s">
        <v>337</v>
      </c>
      <c r="J42" s="24" t="s">
        <v>360</v>
      </c>
      <c r="K42" s="24" t="s">
        <v>37</v>
      </c>
      <c r="L42" s="24">
        <v>100000</v>
      </c>
      <c r="M42" s="24">
        <f>50000+50000</f>
        <v>100000</v>
      </c>
      <c r="N42" s="24"/>
      <c r="O42" s="24"/>
      <c r="P42" s="24">
        <f t="shared" si="1"/>
        <v>0</v>
      </c>
      <c r="Q42" s="25">
        <f>1165/2000*100</f>
        <v>58.25</v>
      </c>
      <c r="R42" s="26">
        <v>42856</v>
      </c>
      <c r="S42" s="27" t="s">
        <v>338</v>
      </c>
      <c r="T42" s="24" t="s">
        <v>25</v>
      </c>
      <c r="U42" s="24" t="s">
        <v>26</v>
      </c>
      <c r="V42" s="24" t="s">
        <v>27</v>
      </c>
      <c r="W42" s="24" t="s">
        <v>50</v>
      </c>
      <c r="X42" s="24" t="s">
        <v>40</v>
      </c>
      <c r="Y42" s="27" t="s">
        <v>339</v>
      </c>
      <c r="Z42" s="24"/>
      <c r="AA42" s="24">
        <v>9814066586</v>
      </c>
      <c r="AB42" s="28" t="s">
        <v>272</v>
      </c>
      <c r="AC42" s="6" t="s">
        <v>95</v>
      </c>
      <c r="AD42" s="6" t="s">
        <v>95</v>
      </c>
      <c r="AE42" s="6" t="s">
        <v>107</v>
      </c>
      <c r="AF42" s="7" t="s">
        <v>164</v>
      </c>
      <c r="AG42" s="7" t="s">
        <v>164</v>
      </c>
      <c r="AH42" s="7" t="s">
        <v>164</v>
      </c>
      <c r="AI42" s="7" t="s">
        <v>164</v>
      </c>
      <c r="AJ42" s="6" t="s">
        <v>108</v>
      </c>
      <c r="AK42" s="6" t="s">
        <v>108</v>
      </c>
      <c r="AL42" s="7" t="s">
        <v>164</v>
      </c>
      <c r="AM42" s="6" t="s">
        <v>98</v>
      </c>
      <c r="AN42" s="7" t="s">
        <v>164</v>
      </c>
      <c r="AO42" s="6" t="s">
        <v>98</v>
      </c>
      <c r="AP42" s="7" t="s">
        <v>164</v>
      </c>
      <c r="AQ42" s="7" t="s">
        <v>164</v>
      </c>
      <c r="AR42" s="7" t="s">
        <v>164</v>
      </c>
      <c r="AS42" s="7" t="s">
        <v>164</v>
      </c>
      <c r="AT42" s="7"/>
      <c r="AU42" s="10"/>
    </row>
    <row r="43" spans="1:48" ht="27.95" customHeight="1">
      <c r="A43" s="2">
        <v>45</v>
      </c>
      <c r="B43" s="2" t="s">
        <v>427</v>
      </c>
      <c r="C43" s="24" t="s">
        <v>333</v>
      </c>
      <c r="D43" s="24" t="s">
        <v>334</v>
      </c>
      <c r="E43" s="24">
        <v>2575</v>
      </c>
      <c r="F43" s="24" t="s">
        <v>466</v>
      </c>
      <c r="G43" s="54" t="s">
        <v>340</v>
      </c>
      <c r="H43" s="24" t="s">
        <v>22</v>
      </c>
      <c r="I43" s="24" t="s">
        <v>341</v>
      </c>
      <c r="J43" s="24" t="s">
        <v>360</v>
      </c>
      <c r="K43" s="24" t="s">
        <v>57</v>
      </c>
      <c r="L43" s="24">
        <v>100000</v>
      </c>
      <c r="M43" s="24">
        <f>50000+0</f>
        <v>50000</v>
      </c>
      <c r="N43" s="24"/>
      <c r="O43" s="24"/>
      <c r="P43" s="24">
        <f t="shared" si="1"/>
        <v>50000</v>
      </c>
      <c r="Q43" s="25">
        <f>1392/2700*100</f>
        <v>51.555555555555557</v>
      </c>
      <c r="R43" s="26">
        <v>42614</v>
      </c>
      <c r="S43" s="27" t="s">
        <v>342</v>
      </c>
      <c r="T43" s="24" t="s">
        <v>38</v>
      </c>
      <c r="U43" s="24" t="s">
        <v>39</v>
      </c>
      <c r="V43" s="24" t="s">
        <v>156</v>
      </c>
      <c r="W43" s="24" t="s">
        <v>219</v>
      </c>
      <c r="X43" s="24" t="s">
        <v>40</v>
      </c>
      <c r="Y43" s="27" t="s">
        <v>343</v>
      </c>
      <c r="Z43" s="24"/>
      <c r="AA43" s="24" t="s">
        <v>344</v>
      </c>
      <c r="AB43" s="28" t="s">
        <v>345</v>
      </c>
      <c r="AC43" s="6" t="s">
        <v>95</v>
      </c>
      <c r="AD43" s="6" t="s">
        <v>95</v>
      </c>
      <c r="AE43" s="6" t="s">
        <v>97</v>
      </c>
      <c r="AF43" s="6" t="s">
        <v>95</v>
      </c>
      <c r="AG43" s="6" t="s">
        <v>346</v>
      </c>
      <c r="AH43" s="6" t="s">
        <v>346</v>
      </c>
      <c r="AI43" s="7" t="s">
        <v>164</v>
      </c>
      <c r="AJ43" s="7" t="s">
        <v>164</v>
      </c>
      <c r="AK43" s="7" t="s">
        <v>164</v>
      </c>
      <c r="AL43" s="7" t="s">
        <v>164</v>
      </c>
      <c r="AM43" s="7" t="s">
        <v>164</v>
      </c>
      <c r="AN43" s="7" t="s">
        <v>164</v>
      </c>
      <c r="AO43" s="6" t="s">
        <v>98</v>
      </c>
      <c r="AP43" s="6" t="s">
        <v>98</v>
      </c>
      <c r="AQ43" s="7" t="s">
        <v>164</v>
      </c>
      <c r="AR43" s="7" t="s">
        <v>164</v>
      </c>
      <c r="AS43" s="7" t="s">
        <v>164</v>
      </c>
      <c r="AT43" s="7"/>
      <c r="AU43" s="10"/>
    </row>
    <row r="44" spans="1:48" ht="27.95" customHeight="1">
      <c r="A44" s="2">
        <v>46</v>
      </c>
      <c r="B44" s="2" t="s">
        <v>427</v>
      </c>
      <c r="C44" s="24" t="s">
        <v>167</v>
      </c>
      <c r="D44" s="24" t="s">
        <v>335</v>
      </c>
      <c r="E44" s="24">
        <v>2575</v>
      </c>
      <c r="F44" s="24" t="s">
        <v>470</v>
      </c>
      <c r="G44" s="55" t="s">
        <v>112</v>
      </c>
      <c r="H44" s="31" t="s">
        <v>22</v>
      </c>
      <c r="I44" s="32" t="s">
        <v>347</v>
      </c>
      <c r="J44" s="32" t="s">
        <v>360</v>
      </c>
      <c r="K44" s="31" t="s">
        <v>57</v>
      </c>
      <c r="L44" s="24">
        <v>100000</v>
      </c>
      <c r="M44" s="31">
        <f>50000+50000</f>
        <v>100000</v>
      </c>
      <c r="N44" s="31"/>
      <c r="O44" s="31"/>
      <c r="P44" s="24">
        <f t="shared" si="1"/>
        <v>0</v>
      </c>
      <c r="Q44" s="33">
        <v>62.37</v>
      </c>
      <c r="R44" s="34">
        <v>42917</v>
      </c>
      <c r="S44" s="35" t="s">
        <v>348</v>
      </c>
      <c r="T44" s="31" t="s">
        <v>349</v>
      </c>
      <c r="U44" s="31" t="s">
        <v>39</v>
      </c>
      <c r="V44" s="31" t="s">
        <v>156</v>
      </c>
      <c r="W44" s="31" t="s">
        <v>28</v>
      </c>
      <c r="X44" s="31" t="s">
        <v>41</v>
      </c>
      <c r="Y44" s="35" t="s">
        <v>350</v>
      </c>
      <c r="Z44" s="31"/>
      <c r="AA44" s="31" t="s">
        <v>351</v>
      </c>
      <c r="AB44" s="36" t="s">
        <v>352</v>
      </c>
      <c r="AC44" s="15" t="s">
        <v>95</v>
      </c>
      <c r="AD44" s="15" t="s">
        <v>95</v>
      </c>
      <c r="AE44" s="15" t="s">
        <v>97</v>
      </c>
      <c r="AF44" s="15" t="s">
        <v>95</v>
      </c>
      <c r="AG44" s="15" t="s">
        <v>95</v>
      </c>
      <c r="AH44" s="15" t="s">
        <v>95</v>
      </c>
      <c r="AI44" s="15" t="s">
        <v>95</v>
      </c>
      <c r="AJ44" s="15" t="s">
        <v>95</v>
      </c>
      <c r="AK44" s="16" t="s">
        <v>164</v>
      </c>
      <c r="AL44" s="16" t="s">
        <v>164</v>
      </c>
      <c r="AM44" s="16" t="s">
        <v>164</v>
      </c>
      <c r="AN44" s="16" t="s">
        <v>164</v>
      </c>
      <c r="AO44" s="15" t="s">
        <v>98</v>
      </c>
      <c r="AP44" s="16" t="s">
        <v>164</v>
      </c>
      <c r="AQ44" s="16" t="s">
        <v>164</v>
      </c>
      <c r="AR44" s="16" t="s">
        <v>164</v>
      </c>
      <c r="AS44" s="16" t="s">
        <v>164</v>
      </c>
      <c r="AT44" s="16"/>
      <c r="AU44" s="10" t="s">
        <v>376</v>
      </c>
    </row>
    <row r="45" spans="1:48" s="1" customFormat="1" ht="27.95" customHeight="1">
      <c r="A45" s="2">
        <v>47</v>
      </c>
      <c r="B45" s="2" t="s">
        <v>429</v>
      </c>
      <c r="C45" s="24" t="s">
        <v>378</v>
      </c>
      <c r="D45" s="24" t="s">
        <v>379</v>
      </c>
      <c r="E45" s="24">
        <f>10000+2600</f>
        <v>12600</v>
      </c>
      <c r="F45" s="24" t="s">
        <v>471</v>
      </c>
      <c r="G45" s="24" t="s">
        <v>380</v>
      </c>
      <c r="H45" s="31" t="s">
        <v>22</v>
      </c>
      <c r="I45" s="29" t="s">
        <v>381</v>
      </c>
      <c r="J45" s="29" t="s">
        <v>357</v>
      </c>
      <c r="K45" s="24" t="s">
        <v>24</v>
      </c>
      <c r="L45" s="24">
        <v>117000</v>
      </c>
      <c r="M45" s="24">
        <f>67000+0</f>
        <v>67000</v>
      </c>
      <c r="N45" s="24"/>
      <c r="O45" s="24"/>
      <c r="P45" s="24">
        <f t="shared" si="1"/>
        <v>50000</v>
      </c>
      <c r="Q45" s="25">
        <f>1301/2400*100</f>
        <v>54.208333333333336</v>
      </c>
      <c r="R45" s="26"/>
      <c r="S45" s="27"/>
      <c r="T45" s="24" t="s">
        <v>25</v>
      </c>
      <c r="U45" s="24" t="s">
        <v>26</v>
      </c>
      <c r="V45" s="24" t="s">
        <v>27</v>
      </c>
      <c r="W45" s="24" t="s">
        <v>28</v>
      </c>
      <c r="X45" s="24" t="s">
        <v>41</v>
      </c>
      <c r="Y45" s="27" t="s">
        <v>382</v>
      </c>
      <c r="Z45" s="24"/>
      <c r="AA45" s="24" t="s">
        <v>383</v>
      </c>
      <c r="AB45" s="28" t="s">
        <v>251</v>
      </c>
      <c r="AC45" s="6" t="s">
        <v>95</v>
      </c>
      <c r="AD45" s="6" t="s">
        <v>95</v>
      </c>
      <c r="AE45" s="6" t="s">
        <v>97</v>
      </c>
      <c r="AF45" s="6" t="s">
        <v>95</v>
      </c>
      <c r="AG45" s="6" t="s">
        <v>95</v>
      </c>
      <c r="AH45" s="6" t="s">
        <v>95</v>
      </c>
      <c r="AI45" s="6"/>
      <c r="AJ45" s="6"/>
      <c r="AK45" s="7"/>
      <c r="AL45" s="7" t="s">
        <v>95</v>
      </c>
      <c r="AM45" s="7" t="s">
        <v>95</v>
      </c>
      <c r="AN45" s="7"/>
      <c r="AO45" s="6" t="s">
        <v>98</v>
      </c>
      <c r="AP45" s="7" t="s">
        <v>98</v>
      </c>
      <c r="AQ45" s="7" t="s">
        <v>98</v>
      </c>
      <c r="AR45" s="7"/>
      <c r="AS45" s="7"/>
      <c r="AT45" s="7"/>
      <c r="AU45" s="6"/>
    </row>
    <row r="46" spans="1:48" s="1" customFormat="1" ht="27.95" customHeight="1">
      <c r="A46" s="2">
        <v>48</v>
      </c>
      <c r="B46" s="2" t="s">
        <v>429</v>
      </c>
      <c r="C46" s="24" t="s">
        <v>384</v>
      </c>
      <c r="D46" s="24" t="s">
        <v>385</v>
      </c>
      <c r="E46" s="24">
        <v>2575</v>
      </c>
      <c r="F46" s="24" t="s">
        <v>472</v>
      </c>
      <c r="G46" s="24" t="s">
        <v>386</v>
      </c>
      <c r="H46" s="31" t="s">
        <v>22</v>
      </c>
      <c r="I46" s="29" t="s">
        <v>387</v>
      </c>
      <c r="J46" s="29" t="s">
        <v>361</v>
      </c>
      <c r="K46" s="24" t="s">
        <v>37</v>
      </c>
      <c r="L46" s="24">
        <v>100000</v>
      </c>
      <c r="M46" s="24">
        <f>20000+0</f>
        <v>20000</v>
      </c>
      <c r="N46" s="24"/>
      <c r="O46" s="24"/>
      <c r="P46" s="24">
        <f t="shared" si="1"/>
        <v>80000</v>
      </c>
      <c r="Q46" s="25">
        <f>1228/2400*100</f>
        <v>51.166666666666671</v>
      </c>
      <c r="R46" s="26"/>
      <c r="S46" s="27"/>
      <c r="T46" s="24" t="s">
        <v>25</v>
      </c>
      <c r="U46" s="24" t="s">
        <v>26</v>
      </c>
      <c r="V46" s="24" t="s">
        <v>27</v>
      </c>
      <c r="W46" s="24" t="s">
        <v>28</v>
      </c>
      <c r="X46" s="24" t="s">
        <v>29</v>
      </c>
      <c r="Y46" s="27"/>
      <c r="Z46" s="24"/>
      <c r="AA46" s="24" t="s">
        <v>388</v>
      </c>
      <c r="AB46" s="28" t="s">
        <v>272</v>
      </c>
      <c r="AC46" s="6" t="s">
        <v>95</v>
      </c>
      <c r="AD46" s="6" t="s">
        <v>98</v>
      </c>
      <c r="AE46" s="6" t="s">
        <v>97</v>
      </c>
      <c r="AF46" s="6" t="s">
        <v>156</v>
      </c>
      <c r="AG46" s="6" t="s">
        <v>156</v>
      </c>
      <c r="AH46" s="6" t="s">
        <v>95</v>
      </c>
      <c r="AI46" s="6"/>
      <c r="AJ46" s="6"/>
      <c r="AK46" s="7"/>
      <c r="AL46" s="7" t="s">
        <v>95</v>
      </c>
      <c r="AM46" s="7" t="s">
        <v>95</v>
      </c>
      <c r="AN46" s="7"/>
      <c r="AO46" s="6"/>
      <c r="AP46" s="7"/>
      <c r="AQ46" s="7"/>
      <c r="AR46" s="7"/>
      <c r="AS46" s="7"/>
      <c r="AT46" s="7"/>
      <c r="AU46" s="6"/>
    </row>
    <row r="47" spans="1:48" s="1" customFormat="1" ht="27.95" customHeight="1">
      <c r="A47" s="2">
        <v>49</v>
      </c>
      <c r="B47" s="2" t="s">
        <v>429</v>
      </c>
      <c r="C47" s="24" t="s">
        <v>69</v>
      </c>
      <c r="D47" s="24" t="s">
        <v>259</v>
      </c>
      <c r="E47" s="24">
        <v>2575</v>
      </c>
      <c r="F47" s="29">
        <v>43619</v>
      </c>
      <c r="G47" s="24" t="s">
        <v>260</v>
      </c>
      <c r="H47" s="31" t="s">
        <v>22</v>
      </c>
      <c r="I47" s="29" t="s">
        <v>389</v>
      </c>
      <c r="J47" s="29" t="s">
        <v>362</v>
      </c>
      <c r="K47" s="24" t="s">
        <v>24</v>
      </c>
      <c r="L47" s="24">
        <v>100000</v>
      </c>
      <c r="M47" s="24">
        <f>45000+0</f>
        <v>45000</v>
      </c>
      <c r="N47" s="24"/>
      <c r="O47" s="24"/>
      <c r="P47" s="24">
        <f t="shared" si="1"/>
        <v>55000</v>
      </c>
      <c r="Q47" s="25"/>
      <c r="R47" s="26"/>
      <c r="S47" s="27"/>
      <c r="T47" s="24" t="s">
        <v>25</v>
      </c>
      <c r="U47" s="24" t="s">
        <v>26</v>
      </c>
      <c r="V47" s="24" t="s">
        <v>27</v>
      </c>
      <c r="W47" s="24" t="s">
        <v>28</v>
      </c>
      <c r="X47" s="24" t="s">
        <v>41</v>
      </c>
      <c r="Y47" s="27" t="s">
        <v>398</v>
      </c>
      <c r="Z47" s="24"/>
      <c r="AA47" s="24" t="s">
        <v>390</v>
      </c>
      <c r="AB47" s="28" t="s">
        <v>391</v>
      </c>
      <c r="AC47" s="6" t="s">
        <v>95</v>
      </c>
      <c r="AD47" s="6" t="s">
        <v>95</v>
      </c>
      <c r="AE47" s="6" t="s">
        <v>97</v>
      </c>
      <c r="AF47" s="6" t="s">
        <v>95</v>
      </c>
      <c r="AG47" s="6"/>
      <c r="AH47" s="6"/>
      <c r="AI47" s="6"/>
      <c r="AJ47" s="6"/>
      <c r="AK47" s="7"/>
      <c r="AL47" s="7" t="s">
        <v>392</v>
      </c>
      <c r="AM47" s="7" t="s">
        <v>95</v>
      </c>
      <c r="AN47" s="7" t="s">
        <v>95</v>
      </c>
      <c r="AO47" s="6" t="s">
        <v>98</v>
      </c>
      <c r="AP47" s="7"/>
      <c r="AQ47" s="7"/>
      <c r="AR47" s="7"/>
      <c r="AS47" s="7"/>
      <c r="AT47" s="7"/>
      <c r="AU47" s="6"/>
    </row>
    <row r="48" spans="1:48" s="1" customFormat="1" ht="27.95" customHeight="1">
      <c r="A48" s="2">
        <v>50</v>
      </c>
      <c r="B48" s="2" t="s">
        <v>429</v>
      </c>
      <c r="C48" s="24" t="s">
        <v>340</v>
      </c>
      <c r="D48" s="24" t="s">
        <v>286</v>
      </c>
      <c r="E48" s="24"/>
      <c r="F48" s="24"/>
      <c r="G48" s="24" t="s">
        <v>393</v>
      </c>
      <c r="H48" s="31" t="s">
        <v>22</v>
      </c>
      <c r="I48" s="29" t="s">
        <v>394</v>
      </c>
      <c r="J48" s="29" t="s">
        <v>363</v>
      </c>
      <c r="K48" s="24" t="s">
        <v>24</v>
      </c>
      <c r="L48" s="24">
        <v>138000</v>
      </c>
      <c r="M48" s="24">
        <v>13000</v>
      </c>
      <c r="N48" s="24">
        <v>16834</v>
      </c>
      <c r="O48" s="24">
        <v>15249</v>
      </c>
      <c r="P48" s="24">
        <f t="shared" si="1"/>
        <v>92917</v>
      </c>
      <c r="Q48" s="25">
        <f>1432/2400*100</f>
        <v>59.666666666666671</v>
      </c>
      <c r="R48" s="26"/>
      <c r="S48" s="27"/>
      <c r="T48" s="24" t="s">
        <v>25</v>
      </c>
      <c r="U48" s="24" t="s">
        <v>26</v>
      </c>
      <c r="V48" s="24" t="s">
        <v>27</v>
      </c>
      <c r="W48" s="24" t="s">
        <v>28</v>
      </c>
      <c r="X48" s="24" t="s">
        <v>41</v>
      </c>
      <c r="Y48" s="27" t="s">
        <v>395</v>
      </c>
      <c r="Z48" s="24"/>
      <c r="AA48" s="24" t="s">
        <v>396</v>
      </c>
      <c r="AB48" s="28" t="s">
        <v>397</v>
      </c>
      <c r="AC48" s="6" t="s">
        <v>95</v>
      </c>
      <c r="AD48" s="6" t="s">
        <v>95</v>
      </c>
      <c r="AE48" s="6" t="s">
        <v>97</v>
      </c>
      <c r="AF48" s="6" t="s">
        <v>95</v>
      </c>
      <c r="AG48" s="6" t="s">
        <v>108</v>
      </c>
      <c r="AH48" s="6" t="s">
        <v>108</v>
      </c>
      <c r="AI48" s="6"/>
      <c r="AJ48" s="6"/>
      <c r="AK48" s="7"/>
      <c r="AL48" s="7" t="s">
        <v>95</v>
      </c>
      <c r="AM48" s="7" t="s">
        <v>95</v>
      </c>
      <c r="AN48" s="7" t="s">
        <v>95</v>
      </c>
      <c r="AO48" s="6" t="s">
        <v>98</v>
      </c>
      <c r="AP48" s="7" t="s">
        <v>98</v>
      </c>
      <c r="AQ48" s="7" t="s">
        <v>98</v>
      </c>
      <c r="AR48" s="7"/>
      <c r="AS48" s="7"/>
      <c r="AT48" s="7"/>
      <c r="AU48" s="6"/>
    </row>
    <row r="49" spans="1:47" ht="27.95" customHeight="1">
      <c r="A49" s="2">
        <v>51</v>
      </c>
      <c r="B49" s="2" t="s">
        <v>429</v>
      </c>
      <c r="C49" s="37" t="s">
        <v>399</v>
      </c>
      <c r="D49" s="37" t="s">
        <v>400</v>
      </c>
      <c r="E49" s="37"/>
      <c r="F49" s="37"/>
      <c r="G49" s="37" t="s">
        <v>401</v>
      </c>
      <c r="H49" s="31" t="s">
        <v>22</v>
      </c>
      <c r="I49" s="38" t="s">
        <v>402</v>
      </c>
      <c r="J49" s="38" t="s">
        <v>363</v>
      </c>
      <c r="K49" s="37" t="s">
        <v>24</v>
      </c>
      <c r="L49" s="24">
        <v>100000</v>
      </c>
      <c r="M49" s="37">
        <v>0</v>
      </c>
      <c r="N49" s="24">
        <v>16834</v>
      </c>
      <c r="O49" s="24">
        <v>15249</v>
      </c>
      <c r="P49" s="24">
        <f t="shared" si="1"/>
        <v>67917</v>
      </c>
      <c r="Q49" s="25">
        <f>1378/2400*100</f>
        <v>57.416666666666671</v>
      </c>
      <c r="R49" s="24"/>
      <c r="S49" s="24"/>
      <c r="T49" s="24" t="s">
        <v>25</v>
      </c>
      <c r="U49" s="24" t="s">
        <v>26</v>
      </c>
      <c r="V49" s="24" t="s">
        <v>27</v>
      </c>
      <c r="W49" s="24" t="s">
        <v>28</v>
      </c>
      <c r="X49" s="24" t="s">
        <v>29</v>
      </c>
      <c r="Y49" s="27" t="s">
        <v>403</v>
      </c>
      <c r="Z49" s="24"/>
      <c r="AA49" s="24" t="s">
        <v>455</v>
      </c>
      <c r="AB49" s="28" t="s">
        <v>404</v>
      </c>
      <c r="AC49" s="6" t="s">
        <v>95</v>
      </c>
      <c r="AD49" s="17" t="s">
        <v>95</v>
      </c>
      <c r="AE49" s="17" t="s">
        <v>97</v>
      </c>
      <c r="AF49" s="17" t="s">
        <v>95</v>
      </c>
      <c r="AG49" s="17" t="s">
        <v>95</v>
      </c>
      <c r="AH49" s="17" t="s">
        <v>95</v>
      </c>
      <c r="AI49" s="19"/>
      <c r="AJ49" s="19"/>
      <c r="AK49" s="19"/>
      <c r="AL49" s="18" t="s">
        <v>95</v>
      </c>
      <c r="AM49" s="18" t="s">
        <v>95</v>
      </c>
      <c r="AN49" s="18" t="s">
        <v>95</v>
      </c>
      <c r="AO49" s="17" t="s">
        <v>98</v>
      </c>
      <c r="AP49" s="18" t="s">
        <v>98</v>
      </c>
      <c r="AQ49" s="18" t="s">
        <v>98</v>
      </c>
      <c r="AR49" s="19"/>
      <c r="AS49" s="19"/>
      <c r="AT49" s="19"/>
      <c r="AU49" s="19"/>
    </row>
    <row r="50" spans="1:47" s="1" customFormat="1" ht="27.95" customHeight="1">
      <c r="A50" s="2">
        <v>52</v>
      </c>
      <c r="B50" s="2" t="s">
        <v>429</v>
      </c>
      <c r="C50" s="24" t="s">
        <v>405</v>
      </c>
      <c r="D50" s="24" t="s">
        <v>406</v>
      </c>
      <c r="E50" s="24"/>
      <c r="F50" s="24"/>
      <c r="G50" s="24" t="s">
        <v>407</v>
      </c>
      <c r="H50" s="31" t="s">
        <v>22</v>
      </c>
      <c r="I50" s="29" t="s">
        <v>408</v>
      </c>
      <c r="J50" s="29" t="s">
        <v>364</v>
      </c>
      <c r="K50" s="24" t="s">
        <v>476</v>
      </c>
      <c r="L50" s="24">
        <v>100000</v>
      </c>
      <c r="M50" s="24">
        <v>0</v>
      </c>
      <c r="N50" s="24">
        <v>16834</v>
      </c>
      <c r="O50" s="24">
        <v>15249</v>
      </c>
      <c r="P50" s="24">
        <f t="shared" si="1"/>
        <v>67917</v>
      </c>
      <c r="Q50" s="25">
        <f>1291/2400*100</f>
        <v>53.791666666666671</v>
      </c>
      <c r="R50" s="26"/>
      <c r="S50" s="27"/>
      <c r="T50" s="24" t="s">
        <v>25</v>
      </c>
      <c r="U50" s="24" t="s">
        <v>26</v>
      </c>
      <c r="V50" s="24" t="s">
        <v>27</v>
      </c>
      <c r="W50" s="24" t="s">
        <v>28</v>
      </c>
      <c r="X50" s="24" t="s">
        <v>41</v>
      </c>
      <c r="Y50" s="27" t="s">
        <v>409</v>
      </c>
      <c r="Z50" s="24"/>
      <c r="AA50" s="24" t="s">
        <v>410</v>
      </c>
      <c r="AB50" s="28" t="s">
        <v>404</v>
      </c>
      <c r="AC50" s="6" t="s">
        <v>95</v>
      </c>
      <c r="AD50" s="6" t="s">
        <v>95</v>
      </c>
      <c r="AE50" s="6" t="s">
        <v>97</v>
      </c>
      <c r="AF50" s="6" t="s">
        <v>95</v>
      </c>
      <c r="AG50" s="6" t="s">
        <v>95</v>
      </c>
      <c r="AH50" s="6" t="s">
        <v>95</v>
      </c>
      <c r="AI50" s="6"/>
      <c r="AJ50" s="6"/>
      <c r="AK50" s="7"/>
      <c r="AL50" s="7" t="s">
        <v>95</v>
      </c>
      <c r="AM50" s="7" t="s">
        <v>95</v>
      </c>
      <c r="AN50" s="7" t="s">
        <v>95</v>
      </c>
      <c r="AO50" s="6" t="s">
        <v>98</v>
      </c>
      <c r="AP50" s="7" t="s">
        <v>98</v>
      </c>
      <c r="AQ50" s="7" t="s">
        <v>98</v>
      </c>
      <c r="AR50" s="7"/>
      <c r="AS50" s="7"/>
      <c r="AT50" s="7"/>
      <c r="AU50" s="6"/>
    </row>
    <row r="51" spans="1:47" s="1" customFormat="1" ht="27.95" customHeight="1">
      <c r="A51" s="20">
        <v>53</v>
      </c>
      <c r="B51" s="20" t="s">
        <v>429</v>
      </c>
      <c r="C51" s="31" t="s">
        <v>411</v>
      </c>
      <c r="D51" s="31" t="s">
        <v>412</v>
      </c>
      <c r="E51" s="31">
        <v>2575</v>
      </c>
      <c r="F51" s="31" t="s">
        <v>466</v>
      </c>
      <c r="G51" s="31" t="s">
        <v>413</v>
      </c>
      <c r="H51" s="31" t="s">
        <v>22</v>
      </c>
      <c r="I51" s="32" t="s">
        <v>23</v>
      </c>
      <c r="J51" s="32" t="s">
        <v>353</v>
      </c>
      <c r="K51" s="31" t="s">
        <v>24</v>
      </c>
      <c r="L51" s="24">
        <v>100000</v>
      </c>
      <c r="M51" s="31">
        <f>50000+50000</f>
        <v>100000</v>
      </c>
      <c r="N51" s="31"/>
      <c r="O51" s="31"/>
      <c r="P51" s="24">
        <f t="shared" si="1"/>
        <v>0</v>
      </c>
      <c r="Q51" s="33">
        <f>1518/2400*100</f>
        <v>63.249999999999993</v>
      </c>
      <c r="R51" s="34"/>
      <c r="S51" s="35"/>
      <c r="T51" s="31" t="s">
        <v>25</v>
      </c>
      <c r="U51" s="31" t="s">
        <v>26</v>
      </c>
      <c r="V51" s="31" t="s">
        <v>27</v>
      </c>
      <c r="W51" s="31" t="s">
        <v>28</v>
      </c>
      <c r="X51" s="31" t="s">
        <v>41</v>
      </c>
      <c r="Y51" s="35" t="s">
        <v>414</v>
      </c>
      <c r="Z51" s="31"/>
      <c r="AA51" s="31" t="s">
        <v>416</v>
      </c>
      <c r="AB51" s="36" t="s">
        <v>415</v>
      </c>
      <c r="AC51" s="6" t="s">
        <v>98</v>
      </c>
      <c r="AD51" s="6" t="s">
        <v>98</v>
      </c>
      <c r="AE51" s="6" t="s">
        <v>97</v>
      </c>
      <c r="AF51" s="6" t="s">
        <v>98</v>
      </c>
      <c r="AG51" s="6" t="s">
        <v>98</v>
      </c>
      <c r="AH51" s="6"/>
      <c r="AI51" s="6"/>
      <c r="AJ51" s="6"/>
      <c r="AK51" s="7"/>
      <c r="AL51" s="7"/>
      <c r="AM51" s="7"/>
      <c r="AN51" s="7"/>
      <c r="AO51" s="6"/>
      <c r="AP51" s="7"/>
      <c r="AQ51" s="7"/>
      <c r="AR51" s="7"/>
      <c r="AS51" s="7"/>
      <c r="AT51" s="7"/>
      <c r="AU51" s="6"/>
    </row>
    <row r="52" spans="1:47" s="1" customFormat="1" ht="20.100000000000001" customHeight="1">
      <c r="A52" s="45">
        <v>54</v>
      </c>
      <c r="B52" s="45" t="s">
        <v>438</v>
      </c>
      <c r="C52" s="40" t="s">
        <v>432</v>
      </c>
      <c r="D52" s="40" t="s">
        <v>433</v>
      </c>
      <c r="E52" s="40">
        <f>SUM(E6:E51)</f>
        <v>235420</v>
      </c>
      <c r="F52" s="40"/>
      <c r="G52" s="40" t="s">
        <v>439</v>
      </c>
      <c r="H52" s="40" t="s">
        <v>22</v>
      </c>
      <c r="I52" s="46" t="s">
        <v>440</v>
      </c>
      <c r="J52" s="46" t="s">
        <v>357</v>
      </c>
      <c r="K52" s="40" t="s">
        <v>24</v>
      </c>
      <c r="L52" s="40"/>
      <c r="M52" s="40"/>
      <c r="N52" s="40"/>
      <c r="O52" s="40"/>
      <c r="P52" s="40"/>
      <c r="Q52" s="41">
        <f>1235/2000*100</f>
        <v>61.750000000000007</v>
      </c>
      <c r="R52" s="42">
        <v>2017</v>
      </c>
      <c r="S52" s="43" t="s">
        <v>441</v>
      </c>
      <c r="T52" s="40" t="s">
        <v>25</v>
      </c>
      <c r="U52" s="40" t="s">
        <v>26</v>
      </c>
      <c r="V52" s="40" t="s">
        <v>27</v>
      </c>
      <c r="W52" s="40" t="s">
        <v>40</v>
      </c>
      <c r="X52" s="40" t="s">
        <v>50</v>
      </c>
      <c r="Y52" s="43" t="s">
        <v>442</v>
      </c>
      <c r="Z52" s="40"/>
      <c r="AA52" s="40" t="s">
        <v>443</v>
      </c>
      <c r="AB52" s="44" t="s">
        <v>444</v>
      </c>
      <c r="AC52" s="13"/>
      <c r="AD52" s="13"/>
      <c r="AE52" s="13"/>
      <c r="AF52" s="13"/>
      <c r="AG52" s="13"/>
      <c r="AH52" s="13"/>
      <c r="AI52" s="13"/>
      <c r="AJ52" s="13"/>
      <c r="AK52" s="14"/>
      <c r="AL52" s="14"/>
      <c r="AM52" s="14"/>
      <c r="AN52" s="14"/>
      <c r="AO52" s="13"/>
      <c r="AP52" s="14"/>
      <c r="AQ52" s="14"/>
      <c r="AR52" s="14"/>
      <c r="AS52" s="14"/>
      <c r="AT52" s="14"/>
      <c r="AU52" s="10"/>
    </row>
    <row r="53" spans="1:47" s="1" customFormat="1" ht="20.100000000000001" customHeight="1">
      <c r="A53" s="45">
        <v>55</v>
      </c>
      <c r="B53" s="45" t="s">
        <v>438</v>
      </c>
      <c r="C53" s="40" t="s">
        <v>434</v>
      </c>
      <c r="D53" s="40" t="s">
        <v>435</v>
      </c>
      <c r="E53" s="40"/>
      <c r="F53" s="40"/>
      <c r="G53" s="40" t="s">
        <v>445</v>
      </c>
      <c r="H53" s="40" t="s">
        <v>48</v>
      </c>
      <c r="I53" s="46" t="s">
        <v>446</v>
      </c>
      <c r="J53" s="46" t="s">
        <v>353</v>
      </c>
      <c r="K53" s="40" t="s">
        <v>37</v>
      </c>
      <c r="L53" s="40"/>
      <c r="M53" s="40"/>
      <c r="N53" s="40"/>
      <c r="O53" s="40"/>
      <c r="P53" s="40"/>
      <c r="Q53" s="41">
        <f>1121/2000*100</f>
        <v>56.05</v>
      </c>
      <c r="R53" s="42">
        <v>42095</v>
      </c>
      <c r="S53" s="43" t="s">
        <v>447</v>
      </c>
      <c r="T53" s="40" t="s">
        <v>25</v>
      </c>
      <c r="U53" s="40" t="s">
        <v>26</v>
      </c>
      <c r="V53" s="40" t="s">
        <v>27</v>
      </c>
      <c r="W53" s="40" t="s">
        <v>40</v>
      </c>
      <c r="X53" s="40" t="s">
        <v>50</v>
      </c>
      <c r="Y53" s="43" t="s">
        <v>448</v>
      </c>
      <c r="Z53" s="40"/>
      <c r="AA53" s="40" t="s">
        <v>449</v>
      </c>
      <c r="AB53" s="44" t="s">
        <v>450</v>
      </c>
      <c r="AC53" s="13"/>
      <c r="AD53" s="13"/>
      <c r="AE53" s="13"/>
      <c r="AF53" s="13"/>
      <c r="AG53" s="13"/>
      <c r="AH53" s="13"/>
      <c r="AI53" s="13"/>
      <c r="AJ53" s="13"/>
      <c r="AK53" s="14"/>
      <c r="AL53" s="14"/>
      <c r="AM53" s="14"/>
      <c r="AN53" s="14"/>
      <c r="AO53" s="13"/>
      <c r="AP53" s="14"/>
      <c r="AQ53" s="14"/>
      <c r="AR53" s="14"/>
      <c r="AS53" s="14"/>
      <c r="AT53" s="14"/>
      <c r="AU53" s="10"/>
    </row>
    <row r="54" spans="1:47" ht="20.100000000000001" customHeight="1">
      <c r="A54" s="45">
        <v>56</v>
      </c>
      <c r="B54" s="45" t="s">
        <v>438</v>
      </c>
      <c r="C54" s="47" t="s">
        <v>437</v>
      </c>
      <c r="D54" s="47" t="s">
        <v>436</v>
      </c>
      <c r="E54" s="47"/>
      <c r="F54" s="47"/>
      <c r="G54" s="47" t="s">
        <v>451</v>
      </c>
      <c r="H54" s="48" t="s">
        <v>22</v>
      </c>
      <c r="I54" s="49" t="s">
        <v>452</v>
      </c>
      <c r="J54" s="49" t="s">
        <v>354</v>
      </c>
      <c r="K54" s="47" t="s">
        <v>24</v>
      </c>
      <c r="L54" s="47"/>
      <c r="M54" s="47"/>
      <c r="N54" s="47"/>
      <c r="O54" s="47"/>
      <c r="P54" s="47"/>
      <c r="Q54" s="50">
        <f>1211/2000*100</f>
        <v>60.550000000000004</v>
      </c>
      <c r="R54" s="50">
        <v>2016</v>
      </c>
      <c r="S54" s="50">
        <v>11613000778</v>
      </c>
      <c r="T54" s="40" t="s">
        <v>25</v>
      </c>
      <c r="U54" s="40" t="s">
        <v>26</v>
      </c>
      <c r="V54" s="40" t="s">
        <v>27</v>
      </c>
      <c r="W54" s="40" t="s">
        <v>40</v>
      </c>
      <c r="X54" s="40" t="s">
        <v>50</v>
      </c>
      <c r="Y54" s="43" t="s">
        <v>453</v>
      </c>
      <c r="Z54" s="50"/>
      <c r="AA54" s="50">
        <v>9417077178</v>
      </c>
      <c r="AB54" s="51" t="s">
        <v>454</v>
      </c>
    </row>
    <row r="55" spans="1:47" ht="20.100000000000001" customHeight="1">
      <c r="A55" s="23"/>
      <c r="B55" s="23"/>
      <c r="C55" s="23"/>
      <c r="D55" s="23"/>
      <c r="E55" s="53">
        <f>SUM(E52)</f>
        <v>235420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47">
      <c r="Q56" s="8"/>
    </row>
    <row r="57" spans="1:47">
      <c r="A57" s="1" t="s">
        <v>371</v>
      </c>
      <c r="Q57" s="8" t="s">
        <v>469</v>
      </c>
    </row>
    <row r="58" spans="1:47">
      <c r="A58" s="1" t="s">
        <v>365</v>
      </c>
      <c r="D58">
        <v>16000</v>
      </c>
      <c r="Q58" s="8"/>
    </row>
    <row r="59" spans="1:47">
      <c r="A59" s="1" t="s">
        <v>366</v>
      </c>
      <c r="D59">
        <v>35000</v>
      </c>
      <c r="E59" s="52"/>
      <c r="Q59" s="8"/>
    </row>
    <row r="60" spans="1:47">
      <c r="A60" s="1" t="s">
        <v>367</v>
      </c>
      <c r="D60">
        <v>3200</v>
      </c>
      <c r="E60" s="52"/>
      <c r="Q60" s="8"/>
    </row>
    <row r="61" spans="1:47">
      <c r="A61" s="1" t="s">
        <v>368</v>
      </c>
      <c r="D61">
        <v>6500</v>
      </c>
      <c r="E61" s="52"/>
      <c r="Q61" s="8"/>
    </row>
    <row r="62" spans="1:47">
      <c r="A62" s="1" t="s">
        <v>369</v>
      </c>
      <c r="D62">
        <v>550</v>
      </c>
      <c r="E62" s="52"/>
      <c r="Q62" s="8"/>
    </row>
    <row r="63" spans="1:47">
      <c r="A63" s="1" t="s">
        <v>370</v>
      </c>
      <c r="D63">
        <v>60</v>
      </c>
      <c r="E63" s="52"/>
      <c r="Q63" s="8"/>
    </row>
    <row r="64" spans="1:47">
      <c r="D64">
        <v>190</v>
      </c>
      <c r="E64" s="52"/>
      <c r="Q64" s="8"/>
    </row>
    <row r="65" spans="4:17">
      <c r="D65">
        <f>SUM(D58:D64)</f>
        <v>61500</v>
      </c>
      <c r="E65" s="52"/>
      <c r="Q65" s="8"/>
    </row>
    <row r="66" spans="4:17">
      <c r="E66" s="1">
        <f>61500-51500</f>
        <v>10000</v>
      </c>
      <c r="Q66" s="8"/>
    </row>
    <row r="67" spans="4:17">
      <c r="Q67" s="8"/>
    </row>
    <row r="68" spans="4:17">
      <c r="Q68" s="8"/>
    </row>
    <row r="69" spans="4:17">
      <c r="Q69" s="8"/>
    </row>
    <row r="70" spans="4:17">
      <c r="Q70" s="8"/>
    </row>
    <row r="71" spans="4:17">
      <c r="Q71" s="8"/>
    </row>
    <row r="72" spans="4:17">
      <c r="Q72" s="8"/>
    </row>
    <row r="73" spans="4:17">
      <c r="Q73" s="8"/>
    </row>
    <row r="74" spans="4:17">
      <c r="Q74" s="8"/>
    </row>
    <row r="75" spans="4:17">
      <c r="Q75" s="8"/>
    </row>
    <row r="76" spans="4:17">
      <c r="Q76" s="8"/>
    </row>
    <row r="77" spans="4:17">
      <c r="Q77" s="8"/>
    </row>
    <row r="78" spans="4:17">
      <c r="Q78" s="8"/>
    </row>
    <row r="79" spans="4:17">
      <c r="Q79" s="8"/>
    </row>
    <row r="80" spans="4:17">
      <c r="Q80" s="8"/>
    </row>
    <row r="81" spans="17:17">
      <c r="Q81" s="8"/>
    </row>
    <row r="82" spans="17:17">
      <c r="Q82" s="8"/>
    </row>
    <row r="83" spans="17:17">
      <c r="Q83" s="8"/>
    </row>
    <row r="84" spans="17:17">
      <c r="Q84" s="8"/>
    </row>
    <row r="85" spans="17:17">
      <c r="Q85" s="8"/>
    </row>
    <row r="86" spans="17:17">
      <c r="Q86" s="8"/>
    </row>
    <row r="87" spans="17:17">
      <c r="Q87" s="8"/>
    </row>
    <row r="88" spans="17:17">
      <c r="Q88" s="8"/>
    </row>
    <row r="89" spans="17:17">
      <c r="Q89" s="8"/>
    </row>
    <row r="90" spans="17:17">
      <c r="Q90" s="8"/>
    </row>
    <row r="91" spans="17:17">
      <c r="Q91" s="8"/>
    </row>
    <row r="92" spans="17:17">
      <c r="Q92" s="8"/>
    </row>
    <row r="93" spans="17:17">
      <c r="Q93" s="8"/>
    </row>
    <row r="94" spans="17:17">
      <c r="Q94" s="8"/>
    </row>
    <row r="95" spans="17:17">
      <c r="Q95" s="8"/>
    </row>
    <row r="96" spans="17:17">
      <c r="Q96" s="8"/>
    </row>
    <row r="97" spans="17:17">
      <c r="Q97" s="8"/>
    </row>
    <row r="98" spans="17:17">
      <c r="Q98" s="8"/>
    </row>
    <row r="99" spans="17:17">
      <c r="Q99" s="8"/>
    </row>
    <row r="100" spans="17:17">
      <c r="Q100" s="8"/>
    </row>
    <row r="101" spans="17:17">
      <c r="Q101" s="8"/>
    </row>
    <row r="102" spans="17:17">
      <c r="Q102" s="8"/>
    </row>
    <row r="103" spans="17:17">
      <c r="Q103" s="8"/>
    </row>
    <row r="104" spans="17:17">
      <c r="Q104" s="8"/>
    </row>
    <row r="105" spans="17:17">
      <c r="Q105" s="8"/>
    </row>
    <row r="106" spans="17:17">
      <c r="Q106" s="8"/>
    </row>
    <row r="107" spans="17:17">
      <c r="Q107" s="8"/>
    </row>
    <row r="108" spans="17:17">
      <c r="Q108" s="8"/>
    </row>
    <row r="109" spans="17:17">
      <c r="Q109" s="8"/>
    </row>
    <row r="110" spans="17:17">
      <c r="Q110" s="8"/>
    </row>
    <row r="111" spans="17:17">
      <c r="Q111" s="8"/>
    </row>
    <row r="112" spans="17:17">
      <c r="Q112" s="9"/>
    </row>
    <row r="113" spans="17:17">
      <c r="Q113" s="9"/>
    </row>
    <row r="114" spans="17:17">
      <c r="Q114" s="9"/>
    </row>
    <row r="115" spans="17:17">
      <c r="Q115" s="9"/>
    </row>
    <row r="116" spans="17:17">
      <c r="Q116" s="9"/>
    </row>
    <row r="117" spans="17:17">
      <c r="Q117" s="9"/>
    </row>
    <row r="118" spans="17:17">
      <c r="Q118" s="9"/>
    </row>
    <row r="119" spans="17:17">
      <c r="Q119" s="9"/>
    </row>
    <row r="120" spans="17:17">
      <c r="Q120" s="9"/>
    </row>
    <row r="121" spans="17:17">
      <c r="Q121" s="9"/>
    </row>
  </sheetData>
  <autoFilter ref="A3:X55"/>
  <mergeCells count="2">
    <mergeCell ref="A1:AB1"/>
    <mergeCell ref="A2:AB2"/>
  </mergeCells>
  <pageMargins left="0.3" right="0.24" top="0.34" bottom="0.17" header="0.28999999999999998" footer="0.24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HKL</dc:creator>
  <cp:lastModifiedBy>hkl</cp:lastModifiedBy>
  <cp:lastPrinted>2019-10-10T11:54:37Z</cp:lastPrinted>
  <dcterms:created xsi:type="dcterms:W3CDTF">2017-10-02T04:49:43Z</dcterms:created>
  <dcterms:modified xsi:type="dcterms:W3CDTF">2020-01-07T04:54:17Z</dcterms:modified>
</cp:coreProperties>
</file>