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LIST" sheetId="1" r:id="rId1"/>
  </sheets>
  <definedNames>
    <definedName name="_xlnm._FilterDatabase" localSheetId="0" hidden="1">LIST!$S$3:$T$53</definedName>
  </definedNames>
  <calcPr calcId="125725"/>
</workbook>
</file>

<file path=xl/calcChain.xml><?xml version="1.0" encoding="utf-8"?>
<calcChain xmlns="http://schemas.openxmlformats.org/spreadsheetml/2006/main">
  <c r="L42" i="1"/>
  <c r="M42" s="1"/>
  <c r="M34"/>
  <c r="M6"/>
  <c r="M32"/>
  <c r="M8"/>
  <c r="M5"/>
  <c r="M4"/>
  <c r="L53"/>
  <c r="M53" s="1"/>
  <c r="L52"/>
  <c r="M52" s="1"/>
  <c r="L51"/>
  <c r="M51" s="1"/>
  <c r="L50"/>
  <c r="M50" s="1"/>
  <c r="L49"/>
  <c r="M49" s="1"/>
  <c r="L48"/>
  <c r="M48" s="1"/>
  <c r="L47"/>
  <c r="M47" s="1"/>
  <c r="L46"/>
  <c r="M46" s="1"/>
  <c r="L45"/>
  <c r="M45" s="1"/>
  <c r="L44"/>
  <c r="M44" s="1"/>
  <c r="L43"/>
  <c r="M43" s="1"/>
  <c r="L41"/>
  <c r="M41" s="1"/>
  <c r="L40"/>
  <c r="M40" s="1"/>
  <c r="L39"/>
  <c r="M39" s="1"/>
  <c r="L22"/>
  <c r="M22" s="1"/>
  <c r="L21"/>
  <c r="M21" s="1"/>
  <c r="L23"/>
  <c r="M23" s="1"/>
  <c r="L24"/>
  <c r="M24" s="1"/>
  <c r="L35"/>
  <c r="M35" s="1"/>
  <c r="L38"/>
  <c r="M38" s="1"/>
  <c r="L37"/>
  <c r="M37" s="1"/>
  <c r="L36"/>
  <c r="M36" s="1"/>
  <c r="L33"/>
  <c r="M33" s="1"/>
  <c r="L31"/>
  <c r="M31" s="1"/>
  <c r="L30"/>
  <c r="M30" s="1"/>
  <c r="L29"/>
  <c r="M29" s="1"/>
  <c r="L28"/>
  <c r="M28" s="1"/>
  <c r="L27"/>
  <c r="M27" s="1"/>
  <c r="L25"/>
  <c r="M25" s="1"/>
  <c r="L26"/>
  <c r="M26" s="1"/>
  <c r="L20"/>
  <c r="M20" s="1"/>
  <c r="L19"/>
  <c r="M19" s="1"/>
  <c r="L18"/>
  <c r="M18" s="1"/>
  <c r="L15"/>
  <c r="M15" s="1"/>
  <c r="L17"/>
  <c r="M17" s="1"/>
  <c r="L16"/>
  <c r="M16" s="1"/>
  <c r="L14"/>
  <c r="M14" s="1"/>
  <c r="L13"/>
  <c r="M13" s="1"/>
  <c r="L12"/>
  <c r="M12" s="1"/>
  <c r="L11"/>
  <c r="M11" s="1"/>
  <c r="L10"/>
  <c r="M10" s="1"/>
  <c r="L7"/>
  <c r="M7" s="1"/>
  <c r="L9"/>
  <c r="M9" s="1"/>
  <c r="L8"/>
  <c r="L6"/>
  <c r="L5"/>
  <c r="L4"/>
</calcChain>
</file>

<file path=xl/sharedStrings.xml><?xml version="1.0" encoding="utf-8"?>
<sst xmlns="http://schemas.openxmlformats.org/spreadsheetml/2006/main" count="910" uniqueCount="595">
  <si>
    <t xml:space="preserve">SR. NO. </t>
  </si>
  <si>
    <t xml:space="preserve">ROLL NO. </t>
  </si>
  <si>
    <t>STUDENT NAME</t>
  </si>
  <si>
    <t>FATHER NAME</t>
  </si>
  <si>
    <t>MOTHER NAME</t>
  </si>
  <si>
    <t>f;ZfynkoEh dk BK</t>
  </si>
  <si>
    <t>fgsk ih dk BK</t>
  </si>
  <si>
    <t>wksk dk Bkw</t>
  </si>
  <si>
    <t>D.O.B</t>
  </si>
  <si>
    <t>10+2 %</t>
  </si>
  <si>
    <t xml:space="preserve"> d`Kly dI ivDI</t>
  </si>
  <si>
    <t>CATEGORY</t>
  </si>
  <si>
    <t>CONTACT NO</t>
  </si>
  <si>
    <t>xo dk gsk</t>
  </si>
  <si>
    <t>ADDRESS</t>
  </si>
  <si>
    <t>DATE OF ADMN</t>
  </si>
  <si>
    <t>UID NO.</t>
  </si>
  <si>
    <t>GENDER</t>
  </si>
  <si>
    <t>PENDIN DOC.</t>
  </si>
  <si>
    <t xml:space="preserve">PMS </t>
  </si>
  <si>
    <t>RAMANDEEP KAUR</t>
  </si>
  <si>
    <t>KARAMJEET KAUR</t>
  </si>
  <si>
    <t>05.07.2019</t>
  </si>
  <si>
    <t>SAJAN KUMAR</t>
  </si>
  <si>
    <t>SIGNATURE PENDING</t>
  </si>
  <si>
    <t>INCOME CERTIFICATE</t>
  </si>
  <si>
    <t>NO</t>
  </si>
  <si>
    <t>REGD NO.</t>
  </si>
  <si>
    <t>MERIT NO.</t>
  </si>
  <si>
    <t>STREAM</t>
  </si>
  <si>
    <t>05.07.19</t>
  </si>
  <si>
    <t>NISHA SACHDEVA</t>
  </si>
  <si>
    <t>AMISHA</t>
  </si>
  <si>
    <t>N.A.</t>
  </si>
  <si>
    <t>04.07.2019</t>
  </si>
  <si>
    <t>YES</t>
  </si>
  <si>
    <t>BC</t>
  </si>
  <si>
    <t>JASWANT SINGH</t>
  </si>
  <si>
    <t>AMREEK KAUR</t>
  </si>
  <si>
    <t>F</t>
  </si>
  <si>
    <t>05.04.2001</t>
  </si>
  <si>
    <t>SC</t>
  </si>
  <si>
    <t>289768587569</t>
  </si>
  <si>
    <t>ARTS/GEN</t>
  </si>
  <si>
    <t>VARIYAM SINGH</t>
  </si>
  <si>
    <t>GEN</t>
  </si>
  <si>
    <t>9465414478 6284337108</t>
  </si>
  <si>
    <t>541404516040</t>
  </si>
  <si>
    <t>KRISHAN LAL</t>
  </si>
  <si>
    <t>SEETA RANI</t>
  </si>
  <si>
    <t>M</t>
  </si>
  <si>
    <t>10.02.2002</t>
  </si>
  <si>
    <t>26.12.2001</t>
  </si>
  <si>
    <t>928072332695</t>
  </si>
  <si>
    <t>PHOTO</t>
  </si>
  <si>
    <t>SAMEER KUMAR</t>
  </si>
  <si>
    <t>MADHU BALA</t>
  </si>
  <si>
    <t>23.01.2001</t>
  </si>
  <si>
    <t>6280296817 7814348300</t>
  </si>
  <si>
    <t>538149243435</t>
  </si>
  <si>
    <t xml:space="preserve">KOMALPREET </t>
  </si>
  <si>
    <t>HANS RAJ</t>
  </si>
  <si>
    <t>NIRMAL RANI</t>
  </si>
  <si>
    <t>10.12.2000</t>
  </si>
  <si>
    <t>9417616254 8360300759</t>
  </si>
  <si>
    <t>526169635734</t>
  </si>
  <si>
    <t>ARTS/BC</t>
  </si>
  <si>
    <t>433378982374</t>
  </si>
  <si>
    <t>31.08.1997</t>
  </si>
  <si>
    <t>SANTOSH</t>
  </si>
  <si>
    <t>NARINDER KUMAR</t>
  </si>
  <si>
    <t>NAVNISH KAUR</t>
  </si>
  <si>
    <t>GURNAM SINGH</t>
  </si>
  <si>
    <t>GURPREET KAUR</t>
  </si>
  <si>
    <t>22.08.2000</t>
  </si>
  <si>
    <t>7589144319 9463509044</t>
  </si>
  <si>
    <t>538471073290</t>
  </si>
  <si>
    <t>ARTS/SC</t>
  </si>
  <si>
    <t>06.07.2019</t>
  </si>
  <si>
    <t>ARSHDEEP</t>
  </si>
  <si>
    <t>JAI GOPAL</t>
  </si>
  <si>
    <t>PARAMJEET KAUR</t>
  </si>
  <si>
    <t>01.08.2002</t>
  </si>
  <si>
    <t xml:space="preserve">99144 74393 </t>
  </si>
  <si>
    <t>922361836732</t>
  </si>
  <si>
    <t>INCOME 250000</t>
  </si>
  <si>
    <t>UID ALL,</t>
  </si>
  <si>
    <t>08.07.2019</t>
  </si>
  <si>
    <t>LAJAR SANDHU</t>
  </si>
  <si>
    <t>ABHAY SANDHU</t>
  </si>
  <si>
    <t>VEENA</t>
  </si>
  <si>
    <t>02.10.1999</t>
  </si>
  <si>
    <t>9872308059 9814858085</t>
  </si>
  <si>
    <t>714552847997</t>
  </si>
  <si>
    <t>ARTS/SC (M&amp;B)</t>
  </si>
  <si>
    <t>AMANDEEP KAUR</t>
  </si>
  <si>
    <t>ARJUN SINGH</t>
  </si>
  <si>
    <t>NARINDER KAUR</t>
  </si>
  <si>
    <t>03.08.2001</t>
  </si>
  <si>
    <t>7837219011  7307585326</t>
  </si>
  <si>
    <t>515886322657</t>
  </si>
  <si>
    <t>380224988347</t>
  </si>
  <si>
    <t>ARTS/SC (R&amp;O)</t>
  </si>
  <si>
    <t>9041736156  9888853908</t>
  </si>
  <si>
    <t>POOJA RANI</t>
  </si>
  <si>
    <t>JASVEER SINGH</t>
  </si>
  <si>
    <t>GURMEET KAUR</t>
  </si>
  <si>
    <t>09.07.2019</t>
  </si>
  <si>
    <t>INDERJEET KAUR</t>
  </si>
  <si>
    <t>HARJEET SINGH</t>
  </si>
  <si>
    <t>HARPREET KAUR</t>
  </si>
  <si>
    <t>9854707400 9463860407</t>
  </si>
  <si>
    <t>973379503944</t>
  </si>
  <si>
    <t>SCIENCE/GEN</t>
  </si>
  <si>
    <t>RAVI KUMAR</t>
  </si>
  <si>
    <t>KEWAL PAL</t>
  </si>
  <si>
    <t>SUMITRA BAI</t>
  </si>
  <si>
    <t>20.06.2000</t>
  </si>
  <si>
    <t>22.11.2001</t>
  </si>
  <si>
    <t>01.10.2000</t>
  </si>
  <si>
    <t>9877717208 9814247080</t>
  </si>
  <si>
    <t>503322675066</t>
  </si>
  <si>
    <t>PENDING</t>
  </si>
  <si>
    <t>SCIENCE/BC</t>
  </si>
  <si>
    <t>MANISHA RANI</t>
  </si>
  <si>
    <t>ROOP SINGH</t>
  </si>
  <si>
    <t>BALWINDER KAUR</t>
  </si>
  <si>
    <t>15.02.2000</t>
  </si>
  <si>
    <t>9464121252   7707982232</t>
  </si>
  <si>
    <t>304633965908</t>
  </si>
  <si>
    <t>APP FORM MERIT NO</t>
  </si>
  <si>
    <t>MOHINI</t>
  </si>
  <si>
    <t>DHARMINDER KUMAR</t>
  </si>
  <si>
    <t>RAMA KUMARI</t>
  </si>
  <si>
    <t>20.08.2001</t>
  </si>
  <si>
    <t>9914130864  9464703088</t>
  </si>
  <si>
    <t>340808573877</t>
  </si>
  <si>
    <t>10.07.2019</t>
  </si>
  <si>
    <t>SUKHDEEP KAUR</t>
  </si>
  <si>
    <t>DALJEET SINGH</t>
  </si>
  <si>
    <t>SUNITA RANI</t>
  </si>
  <si>
    <t>01.03.2000</t>
  </si>
  <si>
    <t>8727006628 9417614843</t>
  </si>
  <si>
    <t>398987382818</t>
  </si>
  <si>
    <t>11.07.2019</t>
  </si>
  <si>
    <t>PRIYANKA RANI</t>
  </si>
  <si>
    <t>SHINDER SINGH</t>
  </si>
  <si>
    <t>RAJ RANI</t>
  </si>
  <si>
    <t>11.09.2001</t>
  </si>
  <si>
    <t>212120668906</t>
  </si>
  <si>
    <t>SCIENCE/SC</t>
  </si>
  <si>
    <t>10.4.19</t>
  </si>
  <si>
    <t>LAL SINGH</t>
  </si>
  <si>
    <t>GURO BIBI</t>
  </si>
  <si>
    <t>94632-91420, 9914381558</t>
  </si>
  <si>
    <t>650605044767</t>
  </si>
  <si>
    <t>AKWINDER KAUR D/O LAL SINGH, VILL.MEGHA PANJ GRAIN HITTAR, PO. PANJE KE UTTAR, TEHSIL GURUHARSAHAI, DISTT.FEROZEPUR, 152024</t>
  </si>
  <si>
    <t>P. RESI, INCOME</t>
  </si>
  <si>
    <t>MQ</t>
  </si>
  <si>
    <t>HUMANTIES</t>
  </si>
  <si>
    <t>NISHA RANI</t>
  </si>
  <si>
    <t>743541672265</t>
  </si>
  <si>
    <t>P. RESI, INCOME, PHOTO</t>
  </si>
  <si>
    <t>10.05.19</t>
  </si>
  <si>
    <t>AARZO KAMBOJ</t>
  </si>
  <si>
    <t>BALDEV RAJ</t>
  </si>
  <si>
    <t>KAILASH RANI</t>
  </si>
  <si>
    <t>94175-11579, 84371-94008</t>
  </si>
  <si>
    <t>442190805409</t>
  </si>
  <si>
    <t>AARZOO KAMBOJ D/O BALDEV RAJ, VILL. PANJE KE UTTAR, TEHSIL- GURUHARSAHAI, DIST. FEROZEPUR, 152024</t>
  </si>
  <si>
    <t>ALL</t>
  </si>
  <si>
    <t>20.05.19</t>
  </si>
  <si>
    <t>RAJVEER KAUR</t>
  </si>
  <si>
    <t>DARSHAN SINGH</t>
  </si>
  <si>
    <t>MANPREET KAUR</t>
  </si>
  <si>
    <t>98141-54929</t>
  </si>
  <si>
    <t>307011571338</t>
  </si>
  <si>
    <t>RAJVEER KAUR D/O DARSHAN SINGH, VILL.CHAK JAMEET SINGH WALA, PO. KOHAR SINGH WALA, DISTT. FEROZEPUR, 152022</t>
  </si>
  <si>
    <t>04.07.19</t>
  </si>
  <si>
    <t>ANCHAL RANI</t>
  </si>
  <si>
    <t>SURINDER KUMAR</t>
  </si>
  <si>
    <t>KUSAM RANI</t>
  </si>
  <si>
    <t>93572-23995, 8146116119</t>
  </si>
  <si>
    <t>987445489834</t>
  </si>
  <si>
    <t>ANCHAL RANI D/O SURINDER KUMAR,  C/O RAMAN KUMAR #531, WARD NO. 09, AZAD NAGAR, FEROZEPUR CITY, 152002</t>
  </si>
  <si>
    <t>17.07.19</t>
  </si>
  <si>
    <t>SIMRAN</t>
  </si>
  <si>
    <t>VIJAY KUMAR</t>
  </si>
  <si>
    <t>VEENA RANI</t>
  </si>
  <si>
    <t>99145-41637, 98724-98605</t>
  </si>
  <si>
    <t>763455686050</t>
  </si>
  <si>
    <t>SIMRAN D/O VIJAY KUMAR, MUKTSAR ROAD NEARHANDA KARIYANA STORE,  GURUHARSAHAI, DISTT.FEROZEPUR, 152022</t>
  </si>
  <si>
    <t>P. RESI, INCOME, CASTE</t>
  </si>
  <si>
    <t>24.07.19</t>
  </si>
  <si>
    <t>BALDEV KAUR</t>
  </si>
  <si>
    <t>RANDHIR SINGH</t>
  </si>
  <si>
    <t>94646-67863, 7717201706</t>
  </si>
  <si>
    <t>417465310503</t>
  </si>
  <si>
    <t>BALDEV KAUR D/O RANDHIR SINGH, VILL. MIDDA HAZI, PO. MAMDOT, TEHSIL- CHHANGA RAI KHURAD, DISTT. FEROZEPUR, 152023</t>
  </si>
  <si>
    <t>29.07.19</t>
  </si>
  <si>
    <t>NEERU</t>
  </si>
  <si>
    <t>IQBAL CHAND</t>
  </si>
  <si>
    <t>KRISHNA RANI</t>
  </si>
  <si>
    <t>94173-91517, 8528799337</t>
  </si>
  <si>
    <t>299639886009</t>
  </si>
  <si>
    <t>NEERU D/O IQBAL CHAND, VPO. JAND WALA, TEHSIL GURUHARSAHAI, DISTT. FEROZEPUR, 152022</t>
  </si>
  <si>
    <t>P. RESI, INCOME, CASTE, M UID</t>
  </si>
  <si>
    <t>SCIENCE</t>
  </si>
  <si>
    <t>30.07.19</t>
  </si>
  <si>
    <t>PARWINDER SINGH</t>
  </si>
  <si>
    <t>97813-71532, 62803-67162</t>
  </si>
  <si>
    <t>579508884814</t>
  </si>
  <si>
    <t>HARPREET KAUR D/O PARWINDER SINGH, VILL. LAPPO, TEHSIL- GURUHARSAHAI, DISTT. FEROZEPUR, 152022</t>
  </si>
  <si>
    <t>ARTS</t>
  </si>
  <si>
    <t>05.08.19</t>
  </si>
  <si>
    <t xml:space="preserve">PRIYA </t>
  </si>
  <si>
    <t>SURINDER  PAL</t>
  </si>
  <si>
    <t>SUMAN BALA</t>
  </si>
  <si>
    <t>75892-29015, 9855583498</t>
  </si>
  <si>
    <t>PRIYA D/O SURINDER PAL, VILL. BETU QADIM, PO. KHUNDER UTTAR, TEHSIL/DISTT. FEROZEPUR, 152023</t>
  </si>
  <si>
    <t>06.08.19</t>
  </si>
  <si>
    <t>SMILE</t>
  </si>
  <si>
    <t>ATMA RAM</t>
  </si>
  <si>
    <t>SHIMLA RANI</t>
  </si>
  <si>
    <t>98144-08346, 88723-13150</t>
  </si>
  <si>
    <t>380590781010</t>
  </si>
  <si>
    <t>SMILE S/O ATMA RAM, VILL. DILA RAM, PO. JHOK TEHAL SINGH, DISTT.  FEROZEPUR, 152002</t>
  </si>
  <si>
    <t>SHAVNEET JAYIA</t>
  </si>
  <si>
    <t>SUKHDEV SINGH</t>
  </si>
  <si>
    <t>SHINDER KAUR</t>
  </si>
  <si>
    <t>94643-08864, 9501545478</t>
  </si>
  <si>
    <t>245725044969</t>
  </si>
  <si>
    <t>SHAVNEET JAYIA D/O SUKHDEV SINGH, VPO. JIWAN ARAIN, TEHSIL GURUHARSAHAI, DISTT. FEROZEPUR</t>
  </si>
  <si>
    <t>HKL COLLEGE OF EDUCATION, GURUHARSAHAI (FZR)</t>
  </si>
  <si>
    <t>ETT 2019-21 LIST</t>
  </si>
  <si>
    <t>CGPA</t>
  </si>
  <si>
    <t>PASS</t>
  </si>
  <si>
    <t>919553913565</t>
  </si>
  <si>
    <t>10.08.2019</t>
  </si>
  <si>
    <t>MOHIT KUMAR</t>
  </si>
  <si>
    <t>AVINASH KUMAR</t>
  </si>
  <si>
    <t>SANTOSH RANI</t>
  </si>
  <si>
    <t>94646-03648, 78148-29966</t>
  </si>
  <si>
    <t>MOHIT KUMAR S/O AVINASH KUMAR, VILL.MOHAN KE HITHAR, PO. PINDI, TEHSIL GURUHARSAHAI, DIST. FEROZEPUR, 152022</t>
  </si>
  <si>
    <t>INCOME, CASTE, RESI, M F UID</t>
  </si>
  <si>
    <t>DILKASHT PREET</t>
  </si>
  <si>
    <t>JAGEER CHAND</t>
  </si>
  <si>
    <t>97792-84416, 78439-10009</t>
  </si>
  <si>
    <t>DILKASHT PREET S/O NAGEER CHAND, VILL. MOHAN KE HITHAR, PO. PINDI, TEHSIL GURUHARSAHAI, DISTT. FEROZEPUR, 152022</t>
  </si>
  <si>
    <t>20.04.2000</t>
  </si>
  <si>
    <t>20.08.2019</t>
  </si>
  <si>
    <t>SUMEET KUMAR</t>
  </si>
  <si>
    <t>BANVARI LAL</t>
  </si>
  <si>
    <t>JANAK RANI</t>
  </si>
  <si>
    <t>01.12.1996</t>
  </si>
  <si>
    <t>98763-07209, 99141-58134</t>
  </si>
  <si>
    <t>SUMEET KUMAR S/O BANVARI LAL, VPO. PANJE KE UTTAR, TEHSIL GURUHARSAHAI, DSITT. FEROZEPUR, 152024</t>
  </si>
  <si>
    <t>PRIYA KAMBOJ</t>
  </si>
  <si>
    <t>TAKHAT MAL</t>
  </si>
  <si>
    <t>SAROJ RANI</t>
  </si>
  <si>
    <t>24.01.1999</t>
  </si>
  <si>
    <t>97802-78628, 99146-16127</t>
  </si>
  <si>
    <t>PRIYA KAMBOJ D/O TAKHAT MAL, VILL. MOHAN KE HITHAR, PO. PINDI, TEHSIL GURUHARSAHAI, DISTT. FEROZEPUR, 152022</t>
  </si>
  <si>
    <t>INCOME, F M UID</t>
  </si>
  <si>
    <t>26.06.1999</t>
  </si>
  <si>
    <t>19.08.1998</t>
  </si>
  <si>
    <t>14.01.2001</t>
  </si>
  <si>
    <t>27.06.2000</t>
  </si>
  <si>
    <t>25.11.2000</t>
  </si>
  <si>
    <t>17.09.2000</t>
  </si>
  <si>
    <t>15.08.2002</t>
  </si>
  <si>
    <t>02.09.1998</t>
  </si>
  <si>
    <t>02.09.2001</t>
  </si>
  <si>
    <t>28.09.2002</t>
  </si>
  <si>
    <t>18.03.2002</t>
  </si>
  <si>
    <t>19.11.1998</t>
  </si>
  <si>
    <t xml:space="preserve">JASMEEN KAUR </t>
  </si>
  <si>
    <t>MANMOHAN SINGH</t>
  </si>
  <si>
    <t>JATINDER KAUR</t>
  </si>
  <si>
    <t>21.11.1998</t>
  </si>
  <si>
    <t>98559-50571, 97818-56571</t>
  </si>
  <si>
    <t>684031246001</t>
  </si>
  <si>
    <t>JASMEEN KAUR D/O MANMOHAN SINGH, MEHTA STREET, GURUHARSAHAI, DISTT. FEROZEPUR, 152022</t>
  </si>
  <si>
    <t>P. RESI, F M UID</t>
  </si>
  <si>
    <t>ARTS/ HANDICAPPED</t>
  </si>
  <si>
    <t>21.08.2019</t>
  </si>
  <si>
    <t>AARTI GIRDHAR</t>
  </si>
  <si>
    <t>PUSHPA RANI</t>
  </si>
  <si>
    <t>03.10.1997</t>
  </si>
  <si>
    <t>484875139569</t>
  </si>
  <si>
    <t>COMMERCE/GEN</t>
  </si>
  <si>
    <t>16.04.2002</t>
  </si>
  <si>
    <t>17.08.19</t>
  </si>
  <si>
    <t>AARTI GIRDHAR D/O GIRDHARI LAL, VILL. RAHME SHAH BODLA (SHEKH SHAMAN), PO. JIWAN ARIAN, TEHSIL GURUHARSAHAI, DISTT. FAZILKA, 152024</t>
  </si>
  <si>
    <t>GIRDHARI LAL</t>
  </si>
  <si>
    <t>AKWINDER KAUR</t>
  </si>
  <si>
    <t>19.08.19</t>
  </si>
  <si>
    <t>MAYA RANI</t>
  </si>
  <si>
    <t>JOGINDER SINGH</t>
  </si>
  <si>
    <t>JEETO BAI</t>
  </si>
  <si>
    <t>07.04.1997</t>
  </si>
  <si>
    <t>9592107337, 6239879741</t>
  </si>
  <si>
    <t>668360269688</t>
  </si>
  <si>
    <t>MAYA RANI D/O JOGINDER SINGH, VILL. DONA MATTAR, KHUNDER UTTAR, TEHSIL GURUHARSAHAI, DISTT. FEROZEPUR 152023</t>
  </si>
  <si>
    <t>31.08.2019</t>
  </si>
  <si>
    <t>BALKAR SINGH</t>
  </si>
  <si>
    <t>DALJIT SINGH</t>
  </si>
  <si>
    <t>PARWINDER KAUR</t>
  </si>
  <si>
    <t>12.01.2002</t>
  </si>
  <si>
    <t>99143-28024, 98559-44024</t>
  </si>
  <si>
    <t>BALKAR SINGH S/O DALJIT SINGH , VILL. DILA RAM, PO. JHOK TEHAL SINGH, TEHSIL/DISTT. FEROZEPUR, 152022</t>
  </si>
  <si>
    <t xml:space="preserve">SIMRANJEET </t>
  </si>
  <si>
    <t>GURDEEP SINGH</t>
  </si>
  <si>
    <t>HARJEET KAUR</t>
  </si>
  <si>
    <t>12.12.2002</t>
  </si>
  <si>
    <t>95921-51440, 99146-64800</t>
  </si>
  <si>
    <t>SIMRANJEET D/O GURDEEP SINGH, VILL, KUTABGARH BHATTA, PO./TEHSIL GURUHARSAHAI, DISTT. FEROZEPUR, 152022</t>
  </si>
  <si>
    <t>nkosh froXo</t>
  </si>
  <si>
    <t>froXkoh bkb</t>
  </si>
  <si>
    <t>g[Pgk okDh</t>
  </si>
  <si>
    <t>nkoI{ ezzp"i</t>
  </si>
  <si>
    <t>pbd/t oki</t>
  </si>
  <si>
    <t>e?bkP okDh</t>
  </si>
  <si>
    <t>nG/ ;zX{</t>
  </si>
  <si>
    <t>bkio ;zX{</t>
  </si>
  <si>
    <t>thBk</t>
  </si>
  <si>
    <t>neftzdo e"o</t>
  </si>
  <si>
    <t>bkb f;zx</t>
  </si>
  <si>
    <t>r[o' phph</t>
  </si>
  <si>
    <t>nwBdhg e"o</t>
  </si>
  <si>
    <t>noi[B f;zx</t>
  </si>
  <si>
    <t>Bfozdo e"o</t>
  </si>
  <si>
    <t>nwhPk</t>
  </si>
  <si>
    <t>wX{ pkbk</t>
  </si>
  <si>
    <t>;who e[wko</t>
  </si>
  <si>
    <t>nKub okDh</t>
  </si>
  <si>
    <t>;[fozdo e[wko</t>
  </si>
  <si>
    <t>e[;w okDh</t>
  </si>
  <si>
    <t>noPdhg</t>
  </si>
  <si>
    <t>i? r'gkb</t>
  </si>
  <si>
    <t>gowihs e"o</t>
  </si>
  <si>
    <t>pbd/t e"o</t>
  </si>
  <si>
    <t>oDXho f;zx</t>
  </si>
  <si>
    <t>r[owhs e"o</t>
  </si>
  <si>
    <t>pbeko f;zx</t>
  </si>
  <si>
    <t>dbihs f;zx</t>
  </si>
  <si>
    <t>goftzdo e"o</t>
  </si>
  <si>
    <t>fdbePs gqhs</t>
  </si>
  <si>
    <t>izrho uzd</t>
  </si>
  <si>
    <t>jogqhs e"o</t>
  </si>
  <si>
    <t>goftzdo f;zx</t>
  </si>
  <si>
    <t>wBgqhs e"o</t>
  </si>
  <si>
    <t>fJzdoihs e"o</t>
  </si>
  <si>
    <t>joihs f;zx</t>
  </si>
  <si>
    <t>i;whB e"o</t>
  </si>
  <si>
    <t>ifszdo e"o</t>
  </si>
  <si>
    <t>eowihs e"o</t>
  </si>
  <si>
    <t>tfonkw f;zx</t>
  </si>
  <si>
    <t>;[yfizdo e"o</t>
  </si>
  <si>
    <t>SUKHJINDER KAUR</t>
  </si>
  <si>
    <t xml:space="preserve">e'wbgqhs </t>
  </si>
  <si>
    <t>jz; oki</t>
  </si>
  <si>
    <t>fBowb okDh</t>
  </si>
  <si>
    <t>wBhPk okDh</t>
  </si>
  <si>
    <t>o{g f;zx</t>
  </si>
  <si>
    <t>pbftzdo e"o</t>
  </si>
  <si>
    <t>wkfJnk okDh</t>
  </si>
  <si>
    <t>i'frzdo f;zx</t>
  </si>
  <si>
    <t>ihs' pkJh</t>
  </si>
  <si>
    <t>w'fjBh</t>
  </si>
  <si>
    <t>Xofwzdo e[wko</t>
  </si>
  <si>
    <t>owk e[wkoh</t>
  </si>
  <si>
    <t>w'fjs e[wko</t>
  </si>
  <si>
    <t>nftBkP e[wko</t>
  </si>
  <si>
    <t>;zs'P okDh</t>
  </si>
  <si>
    <t>BtBhP e"o</t>
  </si>
  <si>
    <t>r[oBkw f;zx</t>
  </si>
  <si>
    <t>r[ogqhs e"o</t>
  </si>
  <si>
    <t>Bho{</t>
  </si>
  <si>
    <t>fJepkb uzd</t>
  </si>
  <si>
    <t>feqPBk okDh</t>
  </si>
  <si>
    <t>BhPk okDh</t>
  </si>
  <si>
    <t>fBPk ;ud/tk</t>
  </si>
  <si>
    <t>Bfozdo e[wko</t>
  </si>
  <si>
    <t xml:space="preserve">;zs'P   </t>
  </si>
  <si>
    <t>g{ik okDh</t>
  </si>
  <si>
    <t>i;tho f;zx</t>
  </si>
  <si>
    <t>fgqqnk</t>
  </si>
  <si>
    <t>;[fozdo gkb</t>
  </si>
  <si>
    <t>;[wB pkbk</t>
  </si>
  <si>
    <t>fgqnk ezp'i</t>
  </si>
  <si>
    <t>sys wZb</t>
  </si>
  <si>
    <t>;o'i okDh</t>
  </si>
  <si>
    <t>fgqnzek okDh</t>
  </si>
  <si>
    <t>fSzdo f;zx</t>
  </si>
  <si>
    <t>oki okDh</t>
  </si>
  <si>
    <t>okitho e"o</t>
  </si>
  <si>
    <t>doPB f;zx</t>
  </si>
  <si>
    <t>owBdhg e"o</t>
  </si>
  <si>
    <t>i;tzs f;zx</t>
  </si>
  <si>
    <t>nwohe e"o</t>
  </si>
  <si>
    <t>oth e[wko</t>
  </si>
  <si>
    <t>e/tb gkb</t>
  </si>
  <si>
    <t>;[fwZsok pkJh</t>
  </si>
  <si>
    <t xml:space="preserve">;kiB e[wko </t>
  </si>
  <si>
    <t>feqPB bkb</t>
  </si>
  <si>
    <t>;hsk okDh</t>
  </si>
  <si>
    <t>PtBhs iJhnk</t>
  </si>
  <si>
    <t>;[yd/t f;zx</t>
  </si>
  <si>
    <t>fPzdo eo</t>
  </si>
  <si>
    <t>f;woB</t>
  </si>
  <si>
    <t>fti? e[wko</t>
  </si>
  <si>
    <t>ftBk ok?Dh</t>
  </si>
  <si>
    <t>f;woBihs</t>
  </si>
  <si>
    <t>r[odhg f;zx</t>
  </si>
  <si>
    <t>joihs e"o</t>
  </si>
  <si>
    <t>;wkfJb</t>
  </si>
  <si>
    <t>nkswk okw</t>
  </si>
  <si>
    <t>fPwbk okDh</t>
  </si>
  <si>
    <t>;[ydhg e"o</t>
  </si>
  <si>
    <t>;[Bhsk okDh</t>
  </si>
  <si>
    <t>;[whs e[wko</t>
  </si>
  <si>
    <t>pBtkoh bkb</t>
  </si>
  <si>
    <t>iBe okDh</t>
  </si>
  <si>
    <t xml:space="preserve">RIMPLE RANI </t>
  </si>
  <si>
    <t>CHHINDER SINGH</t>
  </si>
  <si>
    <t>SEEMA RANI</t>
  </si>
  <si>
    <t>SARBJEET KAUR</t>
  </si>
  <si>
    <t>KISHOR SINGH</t>
  </si>
  <si>
    <t>KULDEEP KAUR</t>
  </si>
  <si>
    <t>;opihs e"o</t>
  </si>
  <si>
    <t>feP'o f;zx</t>
  </si>
  <si>
    <t>e[bdhg e"o</t>
  </si>
  <si>
    <t>fozgb okDh</t>
  </si>
  <si>
    <t>;hwk okDh</t>
  </si>
  <si>
    <t>13.07.2001</t>
  </si>
  <si>
    <t>8872825093, 9781016580</t>
  </si>
  <si>
    <t>RIMPLE RANI D/O CHHINDER SINGH, VILL. RAHIME KE UTTAR, PO./TEHSIL MAMDOT, DISTT. FEROZEPUR, 152023</t>
  </si>
  <si>
    <t>08.06.1999</t>
  </si>
  <si>
    <t>8725887183, 6280583130</t>
  </si>
  <si>
    <t>SARBJEET KAUR D/O KISHRO SINGH, VILL. PINDI, TEHSIL GURUHARSAHAI, DISTT. FEROZEPUR, 152022</t>
  </si>
  <si>
    <t>ALL ORIGINAL, F UID</t>
  </si>
  <si>
    <t>INDERJEET SINGH</t>
  </si>
  <si>
    <t>OM SINGH</t>
  </si>
  <si>
    <t>CHHINDO BAI</t>
  </si>
  <si>
    <t>fJzdoihs f;zx</t>
  </si>
  <si>
    <t>T[w f;zx</t>
  </si>
  <si>
    <t>fSzd' pkJh</t>
  </si>
  <si>
    <t>06.04.1998</t>
  </si>
  <si>
    <t>9781360520, 7814239935</t>
  </si>
  <si>
    <t>731765471446</t>
  </si>
  <si>
    <t>INDERJEET SINGH S/O OM SINGH, VILL. CHAK TAHLI WALA, GHUBHAYA, DISTT. FAZILKA, 152024</t>
  </si>
  <si>
    <t xml:space="preserve">INCOME, P. RESI, CASTE, PHOTO, </t>
  </si>
  <si>
    <t>GURLOVELEEN SINGH</t>
  </si>
  <si>
    <t>r[obtbhB f;zx</t>
  </si>
  <si>
    <t>05.10.1997</t>
  </si>
  <si>
    <t>9517890005, 9569540005</t>
  </si>
  <si>
    <t>206252094049</t>
  </si>
  <si>
    <t>GURLOVELEEN SINGH S/O JOGINDER SINGH, VILL. TIBBI KALAN, PO. TIBBI KHURAD, DISTT. FEROZEPUR, 152023</t>
  </si>
  <si>
    <t>ROOPDEEP KAUR</t>
  </si>
  <si>
    <t>GURBAJ SINGH</t>
  </si>
  <si>
    <t>PARMJEET KAUR</t>
  </si>
  <si>
    <t>o{gdhg e"o</t>
  </si>
  <si>
    <t>r[opki f;zx</t>
  </si>
  <si>
    <t>23.09.1999</t>
  </si>
  <si>
    <t>9876877812, 9779640005</t>
  </si>
  <si>
    <t>ROOPDEEP KAUR D/O GURBAJ SINGH, VILL. MALSIA KHUNDAR UTTAR, DISTT. FEROZEPUR, 152023</t>
  </si>
  <si>
    <t>SANDEEP KAUR</t>
  </si>
  <si>
    <t>JANGEER SINGH</t>
  </si>
  <si>
    <t>MAHINDO BIBI</t>
  </si>
  <si>
    <t>;zdhg e"o</t>
  </si>
  <si>
    <t>izrho f;zx</t>
  </si>
  <si>
    <t>wfjzd' phph</t>
  </si>
  <si>
    <t>12.10.1998</t>
  </si>
  <si>
    <t>9914444839, 9115000365</t>
  </si>
  <si>
    <t>816885755654</t>
  </si>
  <si>
    <t>479211700771'</t>
  </si>
  <si>
    <t>MANJEET KAUR</t>
  </si>
  <si>
    <t>GURBACHAN SINGH</t>
  </si>
  <si>
    <t>NIHALO BAI</t>
  </si>
  <si>
    <t>wBihs e"o</t>
  </si>
  <si>
    <t>r[opuB f;zx</t>
  </si>
  <si>
    <t>fBjkb' pkJh</t>
  </si>
  <si>
    <t>09.01.1995</t>
  </si>
  <si>
    <t>9478047432, 6284619334</t>
  </si>
  <si>
    <t>645912603095</t>
  </si>
  <si>
    <t xml:space="preserve">INCOME, F M UID, </t>
  </si>
  <si>
    <t>PARVEEN KAUR</t>
  </si>
  <si>
    <t>KULWANT SINGH</t>
  </si>
  <si>
    <t>gqthB e"o</t>
  </si>
  <si>
    <t>e[btzs f;zx</t>
  </si>
  <si>
    <t>02.10.2001</t>
  </si>
  <si>
    <t>9463736742, 6280194743</t>
  </si>
  <si>
    <t>PARVEEN KAUR D/O KULWANT SINGH, VILL NURE KE, PO. AMIR KHAS, TEHSIL GURUHARSAHAI, DISTT. FEROZEPUR, 152024</t>
  </si>
  <si>
    <t>CASTE</t>
  </si>
  <si>
    <t>KALA SINGH</t>
  </si>
  <si>
    <t>CHINDO BAI</t>
  </si>
  <si>
    <t>ekbk f;zx</t>
  </si>
  <si>
    <t>04.03.2019</t>
  </si>
  <si>
    <t>9855076153, 9781942923</t>
  </si>
  <si>
    <t>328484269116</t>
  </si>
  <si>
    <t>341894745805</t>
  </si>
  <si>
    <t>KAILASH RANI D/O KALA SINGH,NEW BASTI BAGH WALI, ALI KE ROAD, FEROZEPUR CITY, 152002</t>
  </si>
  <si>
    <t>GURPREET SINGH</t>
  </si>
  <si>
    <t>HARBHAJAN LAL</t>
  </si>
  <si>
    <t>KAUSHLYA RANI</t>
  </si>
  <si>
    <t>r[ogqhs f;zx</t>
  </si>
  <si>
    <t>joGiB bkb</t>
  </si>
  <si>
    <t>e[PZfbnk okDh</t>
  </si>
  <si>
    <t>13.11.1995</t>
  </si>
  <si>
    <t>OBC</t>
  </si>
  <si>
    <t>9417156758, 9814564692</t>
  </si>
  <si>
    <t>582466650561</t>
  </si>
  <si>
    <t>GURPREET SINGH S/O HARBHAJAN LAL, VILL. MOHAN KE HITHAR, PO. PINDI, TEHSIL GURUHARSAHI, DISTT. FEROZEPUR, 152022</t>
  </si>
  <si>
    <t>NISHU BALA</t>
  </si>
  <si>
    <t>JARNAIL SINGH</t>
  </si>
  <si>
    <t>24.11.2000</t>
  </si>
  <si>
    <t>9814528271,</t>
  </si>
  <si>
    <t>574736949329</t>
  </si>
  <si>
    <t>NISHU BALA D/O JARNAIL SINGH, VILL. BASTI BOHRIAN, TEHSIL GURUHARSHAI, DISTT. FEROZEPUR, 152022</t>
  </si>
  <si>
    <t xml:space="preserve">NAVDEEP KAUR </t>
  </si>
  <si>
    <t>SHINGARA CHAND</t>
  </si>
  <si>
    <t>JAMUNA RANI</t>
  </si>
  <si>
    <t>16.09.1997</t>
  </si>
  <si>
    <t>9781649253, 9781874267</t>
  </si>
  <si>
    <t>523924997651</t>
  </si>
  <si>
    <t>84274 89221,  82098-74021</t>
  </si>
  <si>
    <t>SUKHVEER KAUR</t>
  </si>
  <si>
    <t>BAKHTAUR SINGH</t>
  </si>
  <si>
    <t>GURMAIL KAUR</t>
  </si>
  <si>
    <t>15.07.2000</t>
  </si>
  <si>
    <t>84378-91676/99142-99164</t>
  </si>
  <si>
    <t>SUKHVEER KAUR D/O BAKHTAUR SINGH VILL JHANDU WALA TEH.GURU HAR SAHAI(FZR)152022 PB.</t>
  </si>
  <si>
    <t>;[ytho e"o</t>
  </si>
  <si>
    <t>pys"o f;zx</t>
  </si>
  <si>
    <t>r[ow/b e"o</t>
  </si>
  <si>
    <t>BhP{ pkbk</t>
  </si>
  <si>
    <t>ioB?b f;zx</t>
  </si>
  <si>
    <t>Btdhg e"o</t>
  </si>
  <si>
    <t>iw[Bk okDh</t>
  </si>
  <si>
    <t>fPzrkok uzd</t>
  </si>
  <si>
    <t>ETT 19-21  DROP OUT STU.  LIST</t>
  </si>
  <si>
    <t>wBw'jD f;zx</t>
  </si>
  <si>
    <t>INCOME, F M UID, PHOTO</t>
  </si>
  <si>
    <t>NAVDEEP KAUR D/O SHINGARA CHAND, HOUSE NO. 530, GURU GOBIND SINGH , GURUHARSAHAI, (URBAN)  DISTT. FEROZEPUR, 152022</t>
  </si>
  <si>
    <t>RAMANDEEP KAUR D/O JASWANT SINGH, VILL BASTI KALE WALI TEHSIL GURUHARSAHAI DISTT FEROZEPUR 152022</t>
  </si>
  <si>
    <t>KARANJEET KAUR D/O VARIYAM SINGH, VILL RATTE WALA DISTT FEROZEPUR</t>
  </si>
  <si>
    <t>SAJAN KUMAR S/O KRISHAN LAL, VILL MOHAN KE HITHAR TEHS GURUHARSAHAI DISTT FEROZEPUR</t>
  </si>
  <si>
    <t>NISHA SACDEVA W/O GOURAV VERMA , GROVER STREET, WARD NO. 11 H.NO.131, JALALABAD WEST DISTT FAZILKA</t>
  </si>
  <si>
    <t>AMSIHA D/O SAMEER KUMAR, NEAR SHIWALA MANDIR DHAWAN STREET GURUHARSAHAI</t>
  </si>
  <si>
    <t xml:space="preserve">KOMALPREET D/O HANS RAJ, VILL GANJU ANA TEHS/DISTT.  FAZILKA </t>
  </si>
  <si>
    <t>NAVNINSH KAUR D/O GURNAM SINGH, VILL BILLIMAR P/O AMIR KHAS TEHS JALALABAD 152024</t>
  </si>
  <si>
    <t>ABAHY SANDHU S/O LAJAR SANDHU, GURUKARAM SINGH BASTI GURUHARSAHAI, DISTT. FEROZEPUR, 152022</t>
  </si>
  <si>
    <t>AMANDEEP KAUR D/O ARJUN SINGH, CHAK MAHANTA WALA, TEHSIL GURUHARSAHAI, DISTT. FEROZEPUR 152022</t>
  </si>
  <si>
    <t>ARSHDEEP D/O JAI GOPAL, VILL MORAN WALA DISTT FAZILKA</t>
  </si>
  <si>
    <t>POOJA RANI D/O JASVEER SINGH, VPO.MANDI LADHU KA, DISTT. FAZILKA</t>
  </si>
  <si>
    <t xml:space="preserve">MANISHA RANI D/O VILL RANA PUNJ GRAIN,P/O PANJE KE UTTAR, TEHSIL GURUHARSAHAI, DIST. FEROZEPUR </t>
  </si>
  <si>
    <t>INDERJEET KAUR D/O HARJEET SINGH, GURUHARSAHAI, NEAR BABA FARID ITI, DISTT. FEROZEPUR</t>
  </si>
  <si>
    <t>RAVI KUMAR S/O KEWAL PAL , VILL BASTI BHUMAN SHAH JALALABAD, DISTT. FAZILKA, 152024</t>
  </si>
  <si>
    <t>MOHINI D/O DHARMINDER KUMAR, DHAWAN STREET NEAR SHIVALA MANDIR GURUHARSAHAI, DIST. FEROZEPUR</t>
  </si>
  <si>
    <t>SUKHDEEP KAUR D/O DALJEET SINGH, VILL DULLE KE NATHU WALA P/O AMI KHAS, DISTT. FEROZEPUR</t>
  </si>
  <si>
    <t>PRIYANKA RANI D/O SHINDER SINGH, VILL CHHANGA RAI UTTAR, TEHSIL GURUHARSAHAI, DISTT. FEROZEPUR</t>
  </si>
  <si>
    <t>SANDEEP KAUR D/O JANGEER SINGH, VPO. PANJE KE UTTAR, TEHSIL GURUHARSAHAI, DISTT. FEROZEPUR, 152024</t>
  </si>
  <si>
    <t>MANJEET KAUR D/O GURBACHAN SINGH, VILL. GATTI RAJO KE, PO. HUSAINI WALA, TEHSIL/DIST. FEROZEPUR, 152002</t>
  </si>
  <si>
    <t>FZR</t>
  </si>
  <si>
    <t>FZK</t>
  </si>
  <si>
    <t>LDH</t>
  </si>
  <si>
    <t>PHOTO,MUID, INCOME</t>
  </si>
  <si>
    <t>PHOTO,MUID, FUID, INCOME</t>
  </si>
  <si>
    <t>RESI, INCOME</t>
  </si>
  <si>
    <t>10, P. RESI, CASTE, INCOME</t>
  </si>
  <si>
    <t xml:space="preserve">INCOME, CASTE, RESI, </t>
  </si>
  <si>
    <t>INCOME, P. RESI</t>
  </si>
  <si>
    <t>INCOME, P. RESI, F M UID</t>
  </si>
  <si>
    <t>% FOR TP</t>
  </si>
  <si>
    <t>COUNSELLING</t>
  </si>
  <si>
    <t xml:space="preserve">DISTT. </t>
  </si>
  <si>
    <t>INCOME</t>
  </si>
  <si>
    <t>S F M UID, INCOME, P. RESI</t>
  </si>
  <si>
    <t>RESI,PHOTO,FUID,MUID</t>
  </si>
  <si>
    <t>FUID,M UID, INCOME</t>
  </si>
  <si>
    <t>RESI,INCOME, CASTE</t>
  </si>
  <si>
    <t>BC,RESI, income</t>
  </si>
  <si>
    <t xml:space="preserve">INCOME, P. RESI  </t>
  </si>
  <si>
    <t>P. RESI, M UID, PHOTO</t>
  </si>
  <si>
    <t>SIKH MIN. SCHOLARSHIP</t>
  </si>
  <si>
    <t xml:space="preserve">P. RESI, </t>
  </si>
  <si>
    <t>P. RESI, INCOME, CASTE, F M UID</t>
  </si>
  <si>
    <t>P. RESI, CASTE, INCOME, M UID</t>
  </si>
  <si>
    <t xml:space="preserve">INCOME, </t>
  </si>
  <si>
    <t>INCOME, CASTE, P. RESI,  S UID, PHOTO</t>
  </si>
  <si>
    <t xml:space="preserve">INCOME, P. RESI, CASTE, </t>
  </si>
  <si>
    <t>INCOME, CASTE ORIGINAL, F M UID</t>
  </si>
  <si>
    <t>LABPATRI</t>
  </si>
  <si>
    <t>9877100548 6280011023 9878638767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</si>
</sst>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sees"/>
    </font>
    <font>
      <b/>
      <sz val="10"/>
      <name val="Arial"/>
      <family val="2"/>
    </font>
    <font>
      <sz val="10"/>
      <name val="Amrit-Lipi2"/>
      <charset val="2"/>
    </font>
    <font>
      <sz val="11"/>
      <name val="Asees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2" fontId="2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 wrapText="1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workbookViewId="0">
      <pane ySplit="3" topLeftCell="A50" activePane="bottomLeft" state="frozen"/>
      <selection pane="bottomLeft" activeCell="I56" sqref="I56"/>
    </sheetView>
  </sheetViews>
  <sheetFormatPr defaultRowHeight="15"/>
  <cols>
    <col min="1" max="1" width="9.85546875" style="5" customWidth="1"/>
    <col min="2" max="2" width="10" style="5" customWidth="1"/>
    <col min="3" max="3" width="5" style="5" customWidth="1"/>
    <col min="4" max="4" width="15.5703125" style="5" customWidth="1"/>
    <col min="5" max="6" width="11.85546875" style="5" customWidth="1"/>
    <col min="7" max="7" width="10.5703125" style="5" customWidth="1"/>
    <col min="8" max="8" width="10.85546875" style="5" customWidth="1"/>
    <col min="9" max="9" width="9.85546875" style="5" customWidth="1"/>
    <col min="10" max="10" width="5.7109375" style="5" customWidth="1"/>
    <col min="11" max="11" width="6.7109375" style="5" customWidth="1"/>
    <col min="12" max="12" width="8.140625" style="5" customWidth="1"/>
    <col min="13" max="14" width="16.85546875" style="5" customWidth="1"/>
    <col min="15" max="15" width="6.85546875" style="5" customWidth="1"/>
    <col min="16" max="16" width="11.28515625" style="5" customWidth="1"/>
    <col min="17" max="17" width="15.7109375" style="5" customWidth="1"/>
    <col min="18" max="18" width="11.5703125" style="5" customWidth="1"/>
    <col min="19" max="19" width="50.140625" style="5" customWidth="1"/>
    <col min="20" max="20" width="18" style="5" customWidth="1"/>
    <col min="21" max="21" width="22" style="5" customWidth="1"/>
    <col min="22" max="22" width="14.42578125" style="5" customWidth="1"/>
    <col min="23" max="24" width="9.140625" style="5"/>
    <col min="25" max="25" width="11" style="5" bestFit="1" customWidth="1"/>
    <col min="26" max="26" width="9.140625" style="5"/>
    <col min="27" max="27" width="11.140625" style="5" customWidth="1"/>
    <col min="28" max="16384" width="9.140625" style="5"/>
  </cols>
  <sheetData>
    <row r="1" spans="1:28" ht="20.25" customHeight="1">
      <c r="A1" s="1" t="s">
        <v>233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8" customHeight="1">
      <c r="A2" s="1" t="s">
        <v>234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U2" s="4"/>
      <c r="V2" s="4"/>
      <c r="W2" s="4"/>
      <c r="X2" s="4"/>
      <c r="Y2" s="4"/>
      <c r="Z2" s="4"/>
      <c r="AA2" s="4"/>
    </row>
    <row r="3" spans="1:28" ht="30" customHeight="1">
      <c r="A3" s="6" t="s">
        <v>0</v>
      </c>
      <c r="B3" s="7" t="s">
        <v>15</v>
      </c>
      <c r="C3" s="6" t="s">
        <v>1</v>
      </c>
      <c r="D3" s="6" t="s">
        <v>2</v>
      </c>
      <c r="E3" s="6" t="s">
        <v>3</v>
      </c>
      <c r="F3" s="6" t="s">
        <v>4</v>
      </c>
      <c r="G3" s="8" t="s">
        <v>5</v>
      </c>
      <c r="H3" s="8" t="s">
        <v>6</v>
      </c>
      <c r="I3" s="8" t="s">
        <v>7</v>
      </c>
      <c r="J3" s="9" t="s">
        <v>17</v>
      </c>
      <c r="K3" s="6" t="s">
        <v>8</v>
      </c>
      <c r="L3" s="6" t="s">
        <v>9</v>
      </c>
      <c r="M3" s="10" t="s">
        <v>574</v>
      </c>
      <c r="N3" s="11" t="s">
        <v>10</v>
      </c>
      <c r="O3" s="6" t="s">
        <v>11</v>
      </c>
      <c r="P3" s="6" t="s">
        <v>12</v>
      </c>
      <c r="Q3" s="6" t="s">
        <v>16</v>
      </c>
      <c r="R3" s="8" t="s">
        <v>13</v>
      </c>
      <c r="S3" s="6" t="s">
        <v>14</v>
      </c>
      <c r="T3" s="7" t="s">
        <v>576</v>
      </c>
      <c r="U3" s="12" t="s">
        <v>18</v>
      </c>
      <c r="V3" s="12" t="s">
        <v>19</v>
      </c>
      <c r="W3" s="12" t="s">
        <v>24</v>
      </c>
      <c r="X3" s="12" t="s">
        <v>25</v>
      </c>
      <c r="Y3" s="12" t="s">
        <v>27</v>
      </c>
      <c r="Z3" s="12" t="s">
        <v>28</v>
      </c>
      <c r="AA3" s="12" t="s">
        <v>29</v>
      </c>
    </row>
    <row r="4" spans="1:28" ht="47.25" customHeight="1">
      <c r="A4" s="4">
        <v>1</v>
      </c>
      <c r="B4" s="4" t="s">
        <v>34</v>
      </c>
      <c r="C4" s="4">
        <v>1</v>
      </c>
      <c r="D4" s="4" t="s">
        <v>20</v>
      </c>
      <c r="E4" s="4" t="s">
        <v>37</v>
      </c>
      <c r="F4" s="4" t="s">
        <v>38</v>
      </c>
      <c r="G4" s="13" t="s">
        <v>398</v>
      </c>
      <c r="H4" s="13" t="s">
        <v>399</v>
      </c>
      <c r="I4" s="13" t="s">
        <v>400</v>
      </c>
      <c r="J4" s="4" t="s">
        <v>39</v>
      </c>
      <c r="K4" s="4" t="s">
        <v>40</v>
      </c>
      <c r="L4" s="14">
        <f>457/650*100</f>
        <v>70.307692307692307</v>
      </c>
      <c r="M4" s="4">
        <f>70*0.7+10</f>
        <v>59</v>
      </c>
      <c r="N4" s="4"/>
      <c r="O4" s="4" t="s">
        <v>41</v>
      </c>
      <c r="P4" s="4">
        <v>9779943817</v>
      </c>
      <c r="Q4" s="15" t="s">
        <v>42</v>
      </c>
      <c r="R4" s="4"/>
      <c r="S4" s="4" t="s">
        <v>545</v>
      </c>
      <c r="T4" s="4" t="s">
        <v>564</v>
      </c>
      <c r="U4" s="4"/>
      <c r="V4" s="4" t="s">
        <v>593</v>
      </c>
      <c r="W4" s="4" t="s">
        <v>26</v>
      </c>
      <c r="X4" s="4" t="s">
        <v>35</v>
      </c>
      <c r="Y4" s="4">
        <v>2019715619</v>
      </c>
      <c r="Z4" s="4">
        <v>1044</v>
      </c>
      <c r="AA4" s="4" t="s">
        <v>43</v>
      </c>
      <c r="AB4" s="16"/>
    </row>
    <row r="5" spans="1:28" ht="49.5" customHeight="1">
      <c r="A5" s="4">
        <v>2</v>
      </c>
      <c r="B5" s="4" t="s">
        <v>34</v>
      </c>
      <c r="C5" s="4">
        <v>2</v>
      </c>
      <c r="D5" s="4" t="s">
        <v>21</v>
      </c>
      <c r="E5" s="4" t="s">
        <v>44</v>
      </c>
      <c r="F5" s="4" t="s">
        <v>359</v>
      </c>
      <c r="G5" s="13" t="s">
        <v>356</v>
      </c>
      <c r="H5" s="13" t="s">
        <v>357</v>
      </c>
      <c r="I5" s="13" t="s">
        <v>358</v>
      </c>
      <c r="J5" s="4" t="s">
        <v>39</v>
      </c>
      <c r="K5" s="4" t="s">
        <v>52</v>
      </c>
      <c r="L5" s="14">
        <f>383/450*100</f>
        <v>85.111111111111114</v>
      </c>
      <c r="M5" s="4">
        <f>85*0.7+10</f>
        <v>69.5</v>
      </c>
      <c r="N5" s="4"/>
      <c r="O5" s="4" t="s">
        <v>45</v>
      </c>
      <c r="P5" s="4" t="s">
        <v>46</v>
      </c>
      <c r="Q5" s="15" t="s">
        <v>47</v>
      </c>
      <c r="R5" s="4"/>
      <c r="S5" s="4" t="s">
        <v>546</v>
      </c>
      <c r="T5" s="4" t="s">
        <v>564</v>
      </c>
      <c r="U5" s="17" t="s">
        <v>54</v>
      </c>
      <c r="V5" s="4"/>
      <c r="W5" s="4" t="s">
        <v>26</v>
      </c>
      <c r="X5" s="4" t="s">
        <v>33</v>
      </c>
      <c r="Y5" s="4">
        <v>2019715421</v>
      </c>
      <c r="Z5" s="4">
        <v>1143</v>
      </c>
      <c r="AA5" s="4" t="s">
        <v>43</v>
      </c>
      <c r="AB5" s="16"/>
    </row>
    <row r="6" spans="1:28" ht="54.75" customHeight="1">
      <c r="A6" s="4">
        <v>3</v>
      </c>
      <c r="B6" s="4" t="s">
        <v>22</v>
      </c>
      <c r="C6" s="4">
        <v>3</v>
      </c>
      <c r="D6" s="4" t="s">
        <v>23</v>
      </c>
      <c r="E6" s="4" t="s">
        <v>48</v>
      </c>
      <c r="F6" s="4" t="s">
        <v>49</v>
      </c>
      <c r="G6" s="13" t="s">
        <v>404</v>
      </c>
      <c r="H6" s="13" t="s">
        <v>405</v>
      </c>
      <c r="I6" s="13" t="s">
        <v>406</v>
      </c>
      <c r="J6" s="4" t="s">
        <v>50</v>
      </c>
      <c r="K6" s="4" t="s">
        <v>51</v>
      </c>
      <c r="L6" s="14">
        <f>371/450*100</f>
        <v>82.444444444444443</v>
      </c>
      <c r="M6" s="4">
        <f>82*0.7</f>
        <v>57.4</v>
      </c>
      <c r="N6" s="4"/>
      <c r="O6" s="4" t="s">
        <v>36</v>
      </c>
      <c r="P6" s="4">
        <v>9798740009</v>
      </c>
      <c r="Q6" s="15" t="s">
        <v>53</v>
      </c>
      <c r="R6" s="4"/>
      <c r="S6" s="4" t="s">
        <v>547</v>
      </c>
      <c r="T6" s="4" t="s">
        <v>564</v>
      </c>
      <c r="U6" s="4" t="s">
        <v>567</v>
      </c>
      <c r="V6" s="4"/>
      <c r="W6" s="4" t="s">
        <v>26</v>
      </c>
      <c r="X6" s="4" t="s">
        <v>26</v>
      </c>
      <c r="Y6" s="4">
        <v>2019710524</v>
      </c>
      <c r="Z6" s="4">
        <v>1596</v>
      </c>
      <c r="AA6" s="4" t="s">
        <v>43</v>
      </c>
      <c r="AB6" s="16"/>
    </row>
    <row r="7" spans="1:28" ht="59.25" customHeight="1">
      <c r="A7" s="4">
        <v>4</v>
      </c>
      <c r="B7" s="4" t="s">
        <v>22</v>
      </c>
      <c r="C7" s="4">
        <v>4</v>
      </c>
      <c r="D7" s="4" t="s">
        <v>31</v>
      </c>
      <c r="E7" s="4" t="s">
        <v>70</v>
      </c>
      <c r="F7" s="4" t="s">
        <v>69</v>
      </c>
      <c r="G7" s="13" t="s">
        <v>382</v>
      </c>
      <c r="H7" s="13" t="s">
        <v>383</v>
      </c>
      <c r="I7" s="13" t="s">
        <v>384</v>
      </c>
      <c r="J7" s="4" t="s">
        <v>39</v>
      </c>
      <c r="K7" s="4" t="s">
        <v>68</v>
      </c>
      <c r="L7" s="14">
        <f>369/450*100</f>
        <v>82</v>
      </c>
      <c r="M7" s="4">
        <f>L7*0.7</f>
        <v>57.4</v>
      </c>
      <c r="N7" s="4"/>
      <c r="O7" s="4" t="s">
        <v>36</v>
      </c>
      <c r="P7" s="15" t="s">
        <v>594</v>
      </c>
      <c r="Q7" s="15" t="s">
        <v>67</v>
      </c>
      <c r="R7" s="4"/>
      <c r="S7" s="4" t="s">
        <v>548</v>
      </c>
      <c r="T7" s="4" t="s">
        <v>566</v>
      </c>
      <c r="U7" s="4" t="s">
        <v>569</v>
      </c>
      <c r="V7" s="4"/>
      <c r="W7" s="4" t="s">
        <v>26</v>
      </c>
      <c r="X7" s="4" t="s">
        <v>26</v>
      </c>
      <c r="Y7" s="4">
        <v>2019719567</v>
      </c>
      <c r="Z7" s="4">
        <v>1619</v>
      </c>
      <c r="AA7" s="4" t="s">
        <v>43</v>
      </c>
      <c r="AB7" s="16"/>
    </row>
    <row r="8" spans="1:28" ht="47.25" customHeight="1">
      <c r="A8" s="4">
        <v>5</v>
      </c>
      <c r="B8" s="4" t="s">
        <v>30</v>
      </c>
      <c r="C8" s="4">
        <v>5</v>
      </c>
      <c r="D8" s="4" t="s">
        <v>32</v>
      </c>
      <c r="E8" s="4" t="s">
        <v>55</v>
      </c>
      <c r="F8" s="4" t="s">
        <v>56</v>
      </c>
      <c r="G8" s="13" t="s">
        <v>332</v>
      </c>
      <c r="H8" s="13" t="s">
        <v>334</v>
      </c>
      <c r="I8" s="13" t="s">
        <v>333</v>
      </c>
      <c r="J8" s="4" t="s">
        <v>39</v>
      </c>
      <c r="K8" s="4" t="s">
        <v>57</v>
      </c>
      <c r="L8" s="14">
        <f>377/450*100</f>
        <v>83.777777777777771</v>
      </c>
      <c r="M8" s="4">
        <f>83*0.7+10</f>
        <v>68.099999999999994</v>
      </c>
      <c r="N8" s="4"/>
      <c r="O8" s="4" t="s">
        <v>45</v>
      </c>
      <c r="P8" s="4" t="s">
        <v>58</v>
      </c>
      <c r="Q8" s="15" t="s">
        <v>59</v>
      </c>
      <c r="R8" s="4"/>
      <c r="S8" s="4" t="s">
        <v>549</v>
      </c>
      <c r="T8" s="4" t="s">
        <v>564</v>
      </c>
      <c r="U8" s="4" t="s">
        <v>579</v>
      </c>
      <c r="V8" s="4"/>
      <c r="W8" s="4" t="s">
        <v>26</v>
      </c>
      <c r="X8" s="4" t="s">
        <v>33</v>
      </c>
      <c r="Y8" s="4">
        <v>2019710985</v>
      </c>
      <c r="Z8" s="4">
        <v>1482</v>
      </c>
      <c r="AA8" s="4" t="s">
        <v>43</v>
      </c>
      <c r="AB8" s="16"/>
    </row>
    <row r="9" spans="1:28" ht="30">
      <c r="A9" s="4">
        <v>6</v>
      </c>
      <c r="B9" s="4" t="s">
        <v>22</v>
      </c>
      <c r="C9" s="4">
        <v>6</v>
      </c>
      <c r="D9" s="4" t="s">
        <v>60</v>
      </c>
      <c r="E9" s="4" t="s">
        <v>61</v>
      </c>
      <c r="F9" s="4" t="s">
        <v>62</v>
      </c>
      <c r="G9" s="13" t="s">
        <v>360</v>
      </c>
      <c r="H9" s="13" t="s">
        <v>361</v>
      </c>
      <c r="I9" s="13" t="s">
        <v>362</v>
      </c>
      <c r="J9" s="4" t="s">
        <v>39</v>
      </c>
      <c r="K9" s="4" t="s">
        <v>63</v>
      </c>
      <c r="L9" s="14">
        <f>375/450*100</f>
        <v>83.333333333333343</v>
      </c>
      <c r="M9" s="4">
        <f>L9*0.7+10</f>
        <v>68.333333333333343</v>
      </c>
      <c r="N9" s="4"/>
      <c r="O9" s="4" t="s">
        <v>36</v>
      </c>
      <c r="P9" s="4" t="s">
        <v>64</v>
      </c>
      <c r="Q9" s="15" t="s">
        <v>65</v>
      </c>
      <c r="R9" s="4"/>
      <c r="S9" s="4" t="s">
        <v>550</v>
      </c>
      <c r="T9" s="4" t="s">
        <v>565</v>
      </c>
      <c r="U9" s="4" t="s">
        <v>580</v>
      </c>
      <c r="V9" s="4"/>
      <c r="W9" s="4" t="s">
        <v>26</v>
      </c>
      <c r="X9" s="4" t="s">
        <v>26</v>
      </c>
      <c r="Y9" s="4">
        <v>2019711284</v>
      </c>
      <c r="Z9" s="4">
        <v>1529</v>
      </c>
      <c r="AA9" s="4" t="s">
        <v>66</v>
      </c>
      <c r="AB9" s="16"/>
    </row>
    <row r="10" spans="1:28" ht="28.5" customHeight="1">
      <c r="A10" s="4">
        <v>7</v>
      </c>
      <c r="B10" s="4" t="s">
        <v>78</v>
      </c>
      <c r="C10" s="4">
        <v>7</v>
      </c>
      <c r="D10" s="4" t="s">
        <v>71</v>
      </c>
      <c r="E10" s="4" t="s">
        <v>72</v>
      </c>
      <c r="F10" s="4" t="s">
        <v>73</v>
      </c>
      <c r="G10" s="13" t="s">
        <v>375</v>
      </c>
      <c r="H10" s="13" t="s">
        <v>376</v>
      </c>
      <c r="I10" s="13" t="s">
        <v>377</v>
      </c>
      <c r="J10" s="4" t="s">
        <v>39</v>
      </c>
      <c r="K10" s="4" t="s">
        <v>74</v>
      </c>
      <c r="L10" s="14">
        <f>372/450*100</f>
        <v>82.666666666666671</v>
      </c>
      <c r="M10" s="4">
        <f>L10*0.7+10</f>
        <v>67.866666666666674</v>
      </c>
      <c r="N10" s="4"/>
      <c r="O10" s="4" t="s">
        <v>41</v>
      </c>
      <c r="P10" s="4" t="s">
        <v>75</v>
      </c>
      <c r="Q10" s="15" t="s">
        <v>76</v>
      </c>
      <c r="R10" s="4"/>
      <c r="S10" s="4" t="s">
        <v>551</v>
      </c>
      <c r="T10" s="4" t="s">
        <v>565</v>
      </c>
      <c r="U10" s="4" t="s">
        <v>569</v>
      </c>
      <c r="V10" s="4"/>
      <c r="W10" s="4" t="s">
        <v>26</v>
      </c>
      <c r="X10" s="4" t="s">
        <v>26</v>
      </c>
      <c r="Y10" s="4">
        <v>2019711701</v>
      </c>
      <c r="Z10" s="4">
        <v>1893</v>
      </c>
      <c r="AA10" s="4" t="s">
        <v>77</v>
      </c>
      <c r="AB10" s="16"/>
    </row>
    <row r="11" spans="1:28" ht="36" customHeight="1">
      <c r="A11" s="4">
        <v>8</v>
      </c>
      <c r="B11" s="4" t="s">
        <v>78</v>
      </c>
      <c r="C11" s="4">
        <v>8</v>
      </c>
      <c r="D11" s="4" t="s">
        <v>79</v>
      </c>
      <c r="E11" s="4" t="s">
        <v>80</v>
      </c>
      <c r="F11" s="4" t="s">
        <v>81</v>
      </c>
      <c r="G11" s="13" t="s">
        <v>338</v>
      </c>
      <c r="H11" s="13" t="s">
        <v>339</v>
      </c>
      <c r="I11" s="13" t="s">
        <v>340</v>
      </c>
      <c r="J11" s="4" t="s">
        <v>39</v>
      </c>
      <c r="K11" s="4" t="s">
        <v>82</v>
      </c>
      <c r="L11" s="14">
        <f>376/450*100</f>
        <v>83.555555555555557</v>
      </c>
      <c r="M11" s="4">
        <f>L11*0.7+10</f>
        <v>68.48888888888888</v>
      </c>
      <c r="N11" s="4"/>
      <c r="O11" s="4" t="s">
        <v>36</v>
      </c>
      <c r="P11" s="4" t="s">
        <v>83</v>
      </c>
      <c r="Q11" s="15" t="s">
        <v>84</v>
      </c>
      <c r="R11" s="4"/>
      <c r="S11" s="4" t="s">
        <v>554</v>
      </c>
      <c r="T11" s="4" t="s">
        <v>565</v>
      </c>
      <c r="U11" s="4" t="s">
        <v>86</v>
      </c>
      <c r="V11" s="4"/>
      <c r="W11" s="4"/>
      <c r="X11" s="4" t="s">
        <v>85</v>
      </c>
      <c r="Y11" s="4">
        <v>2019711308</v>
      </c>
      <c r="Z11" s="4">
        <v>1521</v>
      </c>
      <c r="AA11" s="4" t="s">
        <v>66</v>
      </c>
      <c r="AB11" s="16"/>
    </row>
    <row r="12" spans="1:28" ht="45">
      <c r="A12" s="4">
        <v>9</v>
      </c>
      <c r="B12" s="4" t="s">
        <v>87</v>
      </c>
      <c r="C12" s="4">
        <v>9</v>
      </c>
      <c r="D12" s="4" t="s">
        <v>89</v>
      </c>
      <c r="E12" s="4" t="s">
        <v>88</v>
      </c>
      <c r="F12" s="4" t="s">
        <v>90</v>
      </c>
      <c r="G12" s="13" t="s">
        <v>323</v>
      </c>
      <c r="H12" s="13" t="s">
        <v>324</v>
      </c>
      <c r="I12" s="13" t="s">
        <v>325</v>
      </c>
      <c r="J12" s="4" t="s">
        <v>50</v>
      </c>
      <c r="K12" s="4" t="s">
        <v>91</v>
      </c>
      <c r="L12" s="14">
        <f>375/450*100</f>
        <v>83.333333333333343</v>
      </c>
      <c r="M12" s="4">
        <f>L12*0.7</f>
        <v>58.333333333333336</v>
      </c>
      <c r="N12" s="4"/>
      <c r="O12" s="4" t="s">
        <v>41</v>
      </c>
      <c r="P12" s="4" t="s">
        <v>92</v>
      </c>
      <c r="Q12" s="15" t="s">
        <v>93</v>
      </c>
      <c r="R12" s="4"/>
      <c r="S12" s="4" t="s">
        <v>552</v>
      </c>
      <c r="T12" s="4" t="s">
        <v>564</v>
      </c>
      <c r="U12" s="4" t="s">
        <v>26</v>
      </c>
      <c r="V12" s="4" t="s">
        <v>35</v>
      </c>
      <c r="W12" s="4" t="s">
        <v>26</v>
      </c>
      <c r="X12" s="4" t="s">
        <v>35</v>
      </c>
      <c r="Y12" s="4">
        <v>2019716994</v>
      </c>
      <c r="Z12" s="4">
        <v>2105</v>
      </c>
      <c r="AA12" s="4" t="s">
        <v>94</v>
      </c>
      <c r="AB12" s="16"/>
    </row>
    <row r="13" spans="1:28" ht="45">
      <c r="A13" s="4">
        <v>10</v>
      </c>
      <c r="B13" s="4" t="s">
        <v>87</v>
      </c>
      <c r="C13" s="4">
        <v>10</v>
      </c>
      <c r="D13" s="4" t="s">
        <v>95</v>
      </c>
      <c r="E13" s="4" t="s">
        <v>96</v>
      </c>
      <c r="F13" s="4" t="s">
        <v>97</v>
      </c>
      <c r="G13" s="13" t="s">
        <v>329</v>
      </c>
      <c r="H13" s="13" t="s">
        <v>330</v>
      </c>
      <c r="I13" s="13" t="s">
        <v>331</v>
      </c>
      <c r="J13" s="4" t="s">
        <v>39</v>
      </c>
      <c r="K13" s="4" t="s">
        <v>98</v>
      </c>
      <c r="L13" s="14">
        <f>382/450*100</f>
        <v>84.888888888888886</v>
      </c>
      <c r="M13" s="4">
        <f>L13*0.7+10</f>
        <v>69.422222222222217</v>
      </c>
      <c r="N13" s="4"/>
      <c r="O13" s="4" t="s">
        <v>36</v>
      </c>
      <c r="P13" s="4" t="s">
        <v>99</v>
      </c>
      <c r="Q13" s="15" t="s">
        <v>100</v>
      </c>
      <c r="R13" s="4"/>
      <c r="S13" s="4" t="s">
        <v>553</v>
      </c>
      <c r="T13" s="4" t="s">
        <v>564</v>
      </c>
      <c r="U13" s="4" t="s">
        <v>581</v>
      </c>
      <c r="V13" s="4"/>
      <c r="W13" s="4" t="s">
        <v>26</v>
      </c>
      <c r="X13" s="4" t="s">
        <v>26</v>
      </c>
      <c r="Y13" s="4">
        <v>2019714344</v>
      </c>
      <c r="Z13" s="4">
        <v>1190</v>
      </c>
      <c r="AA13" s="4" t="s">
        <v>43</v>
      </c>
      <c r="AB13" s="16"/>
    </row>
    <row r="14" spans="1:28" ht="30">
      <c r="A14" s="4">
        <v>11</v>
      </c>
      <c r="B14" s="4" t="s">
        <v>87</v>
      </c>
      <c r="C14" s="4">
        <v>11</v>
      </c>
      <c r="D14" s="4" t="s">
        <v>104</v>
      </c>
      <c r="E14" s="4" t="s">
        <v>105</v>
      </c>
      <c r="F14" s="4" t="s">
        <v>106</v>
      </c>
      <c r="G14" s="13" t="s">
        <v>385</v>
      </c>
      <c r="H14" s="13" t="s">
        <v>386</v>
      </c>
      <c r="I14" s="13" t="s">
        <v>343</v>
      </c>
      <c r="J14" s="4" t="s">
        <v>39</v>
      </c>
      <c r="K14" s="18" t="s">
        <v>119</v>
      </c>
      <c r="L14" s="14">
        <f>376/450*100</f>
        <v>83.555555555555557</v>
      </c>
      <c r="M14" s="4">
        <f>L14*0.7+10</f>
        <v>68.48888888888888</v>
      </c>
      <c r="N14" s="4"/>
      <c r="O14" s="4" t="s">
        <v>41</v>
      </c>
      <c r="P14" s="4" t="s">
        <v>103</v>
      </c>
      <c r="Q14" s="15" t="s">
        <v>101</v>
      </c>
      <c r="R14" s="4"/>
      <c r="S14" s="4" t="s">
        <v>555</v>
      </c>
      <c r="T14" s="4" t="s">
        <v>565</v>
      </c>
      <c r="U14" s="4" t="s">
        <v>582</v>
      </c>
      <c r="V14" s="4"/>
      <c r="W14" s="4" t="s">
        <v>26</v>
      </c>
      <c r="X14" s="4" t="s">
        <v>35</v>
      </c>
      <c r="Y14" s="4">
        <v>2019719508</v>
      </c>
      <c r="Z14" s="4">
        <v>1814</v>
      </c>
      <c r="AA14" s="4" t="s">
        <v>102</v>
      </c>
      <c r="AB14" s="16"/>
    </row>
    <row r="15" spans="1:28" ht="45">
      <c r="A15" s="4">
        <v>12</v>
      </c>
      <c r="B15" s="4" t="s">
        <v>87</v>
      </c>
      <c r="C15" s="4">
        <v>12</v>
      </c>
      <c r="D15" s="4" t="s">
        <v>124</v>
      </c>
      <c r="E15" s="4" t="s">
        <v>125</v>
      </c>
      <c r="F15" s="4" t="s">
        <v>126</v>
      </c>
      <c r="G15" s="13" t="s">
        <v>363</v>
      </c>
      <c r="H15" s="13" t="s">
        <v>364</v>
      </c>
      <c r="I15" s="13" t="s">
        <v>365</v>
      </c>
      <c r="J15" s="4" t="s">
        <v>39</v>
      </c>
      <c r="K15" s="4" t="s">
        <v>127</v>
      </c>
      <c r="L15" s="14">
        <f>384/450*100</f>
        <v>85.333333333333343</v>
      </c>
      <c r="M15" s="4">
        <f>L15*0.7+10</f>
        <v>69.733333333333334</v>
      </c>
      <c r="N15" s="4"/>
      <c r="O15" s="4" t="s">
        <v>41</v>
      </c>
      <c r="P15" s="4" t="s">
        <v>128</v>
      </c>
      <c r="Q15" s="15" t="s">
        <v>129</v>
      </c>
      <c r="R15" s="4"/>
      <c r="S15" s="4" t="s">
        <v>556</v>
      </c>
      <c r="T15" s="4" t="s">
        <v>564</v>
      </c>
      <c r="U15" s="4" t="s">
        <v>130</v>
      </c>
      <c r="V15" s="4" t="s">
        <v>35</v>
      </c>
      <c r="W15" s="4" t="s">
        <v>26</v>
      </c>
      <c r="X15" s="4" t="s">
        <v>26</v>
      </c>
      <c r="Y15" s="4">
        <v>2019714027</v>
      </c>
      <c r="Z15" s="4">
        <v>1095</v>
      </c>
      <c r="AA15" s="4" t="s">
        <v>43</v>
      </c>
      <c r="AB15" s="16"/>
    </row>
    <row r="16" spans="1:28" ht="45">
      <c r="A16" s="4">
        <v>13</v>
      </c>
      <c r="B16" s="4" t="s">
        <v>107</v>
      </c>
      <c r="C16" s="4">
        <v>13</v>
      </c>
      <c r="D16" s="4" t="s">
        <v>108</v>
      </c>
      <c r="E16" s="4" t="s">
        <v>109</v>
      </c>
      <c r="F16" s="4" t="s">
        <v>110</v>
      </c>
      <c r="G16" s="13" t="s">
        <v>352</v>
      </c>
      <c r="H16" s="13" t="s">
        <v>353</v>
      </c>
      <c r="I16" s="13" t="s">
        <v>349</v>
      </c>
      <c r="J16" s="4" t="s">
        <v>39</v>
      </c>
      <c r="K16" s="18" t="s">
        <v>118</v>
      </c>
      <c r="L16" s="14">
        <f>311/450*100</f>
        <v>69.111111111111114</v>
      </c>
      <c r="M16" s="4">
        <f>L16*0.7+10</f>
        <v>58.37777777777778</v>
      </c>
      <c r="N16" s="4"/>
      <c r="O16" s="4" t="s">
        <v>36</v>
      </c>
      <c r="P16" s="4" t="s">
        <v>111</v>
      </c>
      <c r="Q16" s="15" t="s">
        <v>112</v>
      </c>
      <c r="R16" s="4"/>
      <c r="S16" s="4" t="s">
        <v>557</v>
      </c>
      <c r="T16" s="4" t="s">
        <v>564</v>
      </c>
      <c r="U16" s="4" t="s">
        <v>568</v>
      </c>
      <c r="V16" s="4"/>
      <c r="W16" s="4" t="s">
        <v>26</v>
      </c>
      <c r="X16" s="4" t="s">
        <v>26</v>
      </c>
      <c r="Y16" s="4">
        <v>2019717174</v>
      </c>
      <c r="Z16" s="4">
        <v>572</v>
      </c>
      <c r="AA16" s="4" t="s">
        <v>113</v>
      </c>
      <c r="AB16" s="16"/>
    </row>
    <row r="17" spans="1:28" ht="30">
      <c r="A17" s="4">
        <v>14</v>
      </c>
      <c r="B17" s="4" t="s">
        <v>107</v>
      </c>
      <c r="C17" s="4">
        <v>14</v>
      </c>
      <c r="D17" s="4" t="s">
        <v>114</v>
      </c>
      <c r="E17" s="4" t="s">
        <v>115</v>
      </c>
      <c r="F17" s="4" t="s">
        <v>116</v>
      </c>
      <c r="G17" s="13" t="s">
        <v>401</v>
      </c>
      <c r="H17" s="13" t="s">
        <v>402</v>
      </c>
      <c r="I17" s="13" t="s">
        <v>403</v>
      </c>
      <c r="J17" s="4" t="s">
        <v>50</v>
      </c>
      <c r="K17" s="4" t="s">
        <v>117</v>
      </c>
      <c r="L17" s="14">
        <f>312/450*100</f>
        <v>69.333333333333343</v>
      </c>
      <c r="M17" s="4">
        <f>L17*0.7</f>
        <v>48.533333333333339</v>
      </c>
      <c r="N17" s="4"/>
      <c r="O17" s="4" t="s">
        <v>36</v>
      </c>
      <c r="P17" s="4" t="s">
        <v>120</v>
      </c>
      <c r="Q17" s="15" t="s">
        <v>121</v>
      </c>
      <c r="R17" s="4"/>
      <c r="S17" s="4" t="s">
        <v>558</v>
      </c>
      <c r="T17" s="4" t="s">
        <v>565</v>
      </c>
      <c r="U17" s="4" t="s">
        <v>54</v>
      </c>
      <c r="V17" s="4" t="s">
        <v>35</v>
      </c>
      <c r="W17" s="4" t="s">
        <v>122</v>
      </c>
      <c r="X17" s="4" t="s">
        <v>26</v>
      </c>
      <c r="Y17" s="4">
        <v>2019720233</v>
      </c>
      <c r="Z17" s="17">
        <v>570</v>
      </c>
      <c r="AA17" s="4" t="s">
        <v>123</v>
      </c>
      <c r="AB17" s="16"/>
    </row>
    <row r="18" spans="1:28" ht="45">
      <c r="A18" s="4">
        <v>15</v>
      </c>
      <c r="B18" s="4" t="s">
        <v>137</v>
      </c>
      <c r="C18" s="4">
        <v>15</v>
      </c>
      <c r="D18" s="4" t="s">
        <v>131</v>
      </c>
      <c r="E18" s="4" t="s">
        <v>132</v>
      </c>
      <c r="F18" s="4" t="s">
        <v>133</v>
      </c>
      <c r="G18" s="13" t="s">
        <v>369</v>
      </c>
      <c r="H18" s="13" t="s">
        <v>370</v>
      </c>
      <c r="I18" s="13" t="s">
        <v>371</v>
      </c>
      <c r="J18" s="4" t="s">
        <v>39</v>
      </c>
      <c r="K18" s="4" t="s">
        <v>134</v>
      </c>
      <c r="L18" s="14">
        <f>415/450*100</f>
        <v>92.222222222222229</v>
      </c>
      <c r="M18" s="4">
        <f t="shared" ref="M18:M23" si="0">L18*0.7+10</f>
        <v>74.555555555555557</v>
      </c>
      <c r="N18" s="4"/>
      <c r="O18" s="4" t="s">
        <v>45</v>
      </c>
      <c r="P18" s="4" t="s">
        <v>135</v>
      </c>
      <c r="Q18" s="15" t="s">
        <v>136</v>
      </c>
      <c r="R18" s="4"/>
      <c r="S18" s="4" t="s">
        <v>559</v>
      </c>
      <c r="T18" s="4" t="s">
        <v>564</v>
      </c>
      <c r="U18" s="4"/>
      <c r="V18" s="4"/>
      <c r="W18" s="4" t="s">
        <v>26</v>
      </c>
      <c r="X18" s="4" t="s">
        <v>33</v>
      </c>
      <c r="Y18" s="4">
        <v>2019719575</v>
      </c>
      <c r="Z18" s="4">
        <v>15</v>
      </c>
      <c r="AA18" s="4" t="s">
        <v>113</v>
      </c>
      <c r="AB18" s="16"/>
    </row>
    <row r="19" spans="1:28" ht="30">
      <c r="A19" s="4">
        <v>16</v>
      </c>
      <c r="B19" s="4" t="s">
        <v>137</v>
      </c>
      <c r="C19" s="4">
        <v>16</v>
      </c>
      <c r="D19" s="4" t="s">
        <v>138</v>
      </c>
      <c r="E19" s="4" t="s">
        <v>139</v>
      </c>
      <c r="F19" s="4" t="s">
        <v>140</v>
      </c>
      <c r="G19" s="13" t="s">
        <v>419</v>
      </c>
      <c r="H19" s="13" t="s">
        <v>345</v>
      </c>
      <c r="I19" s="13" t="s">
        <v>420</v>
      </c>
      <c r="J19" s="4" t="s">
        <v>39</v>
      </c>
      <c r="K19" s="4" t="s">
        <v>141</v>
      </c>
      <c r="L19" s="14">
        <f>373/450*100</f>
        <v>82.888888888888886</v>
      </c>
      <c r="M19" s="4">
        <f t="shared" si="0"/>
        <v>68.022222222222211</v>
      </c>
      <c r="N19" s="4"/>
      <c r="O19" s="4" t="s">
        <v>36</v>
      </c>
      <c r="P19" s="4" t="s">
        <v>142</v>
      </c>
      <c r="Q19" s="15" t="s">
        <v>143</v>
      </c>
      <c r="R19" s="4"/>
      <c r="S19" s="4" t="s">
        <v>560</v>
      </c>
      <c r="T19" s="4" t="s">
        <v>564</v>
      </c>
      <c r="U19" s="4" t="s">
        <v>569</v>
      </c>
      <c r="V19" s="4"/>
      <c r="W19" s="4" t="s">
        <v>122</v>
      </c>
      <c r="X19" s="4" t="s">
        <v>26</v>
      </c>
      <c r="Y19" s="4">
        <v>2019713747</v>
      </c>
      <c r="Z19" s="4">
        <v>1568</v>
      </c>
      <c r="AA19" s="4" t="s">
        <v>66</v>
      </c>
      <c r="AB19" s="16"/>
    </row>
    <row r="20" spans="1:28" ht="30">
      <c r="A20" s="4">
        <v>17</v>
      </c>
      <c r="B20" s="4" t="s">
        <v>144</v>
      </c>
      <c r="C20" s="4">
        <v>17</v>
      </c>
      <c r="D20" s="4" t="s">
        <v>145</v>
      </c>
      <c r="E20" s="4" t="s">
        <v>146</v>
      </c>
      <c r="F20" s="4" t="s">
        <v>147</v>
      </c>
      <c r="G20" s="13" t="s">
        <v>393</v>
      </c>
      <c r="H20" s="13" t="s">
        <v>394</v>
      </c>
      <c r="I20" s="13" t="s">
        <v>395</v>
      </c>
      <c r="J20" s="4" t="s">
        <v>39</v>
      </c>
      <c r="K20" s="4" t="s">
        <v>148</v>
      </c>
      <c r="L20" s="14">
        <f>327/450*100</f>
        <v>72.666666666666671</v>
      </c>
      <c r="M20" s="4">
        <f t="shared" si="0"/>
        <v>60.866666666666667</v>
      </c>
      <c r="N20" s="4"/>
      <c r="O20" s="4" t="s">
        <v>41</v>
      </c>
      <c r="P20" s="4">
        <v>9914498298</v>
      </c>
      <c r="Q20" s="15" t="s">
        <v>149</v>
      </c>
      <c r="R20" s="4"/>
      <c r="S20" s="4" t="s">
        <v>561</v>
      </c>
      <c r="T20" s="4" t="s">
        <v>564</v>
      </c>
      <c r="U20" s="4"/>
      <c r="V20" s="4" t="s">
        <v>35</v>
      </c>
      <c r="W20" s="4" t="s">
        <v>26</v>
      </c>
      <c r="X20" s="4" t="s">
        <v>26</v>
      </c>
      <c r="Y20" s="4">
        <v>2019717381</v>
      </c>
      <c r="Z20" s="4">
        <v>626</v>
      </c>
      <c r="AA20" s="4" t="s">
        <v>150</v>
      </c>
      <c r="AB20" s="16"/>
    </row>
    <row r="21" spans="1:28" ht="45">
      <c r="A21" s="4">
        <v>18</v>
      </c>
      <c r="B21" s="4" t="s">
        <v>292</v>
      </c>
      <c r="C21" s="4">
        <v>18</v>
      </c>
      <c r="D21" s="4" t="s">
        <v>227</v>
      </c>
      <c r="E21" s="4" t="s">
        <v>228</v>
      </c>
      <c r="F21" s="4" t="s">
        <v>229</v>
      </c>
      <c r="G21" s="13" t="s">
        <v>407</v>
      </c>
      <c r="H21" s="13" t="s">
        <v>408</v>
      </c>
      <c r="I21" s="13" t="s">
        <v>409</v>
      </c>
      <c r="J21" s="4" t="s">
        <v>39</v>
      </c>
      <c r="K21" s="4" t="s">
        <v>291</v>
      </c>
      <c r="L21" s="14">
        <f>36000/450</f>
        <v>80</v>
      </c>
      <c r="M21" s="4">
        <f t="shared" si="0"/>
        <v>66</v>
      </c>
      <c r="N21" s="4"/>
      <c r="O21" s="4" t="s">
        <v>36</v>
      </c>
      <c r="P21" s="4" t="s">
        <v>230</v>
      </c>
      <c r="Q21" s="15" t="s">
        <v>231</v>
      </c>
      <c r="R21" s="4"/>
      <c r="S21" s="4" t="s">
        <v>232</v>
      </c>
      <c r="T21" s="4" t="s">
        <v>564</v>
      </c>
      <c r="U21" s="4" t="s">
        <v>583</v>
      </c>
      <c r="V21" s="4"/>
      <c r="W21" s="4" t="s">
        <v>26</v>
      </c>
      <c r="X21" s="4" t="s">
        <v>26</v>
      </c>
      <c r="Y21" s="4">
        <v>2019719182</v>
      </c>
      <c r="Z21" s="4">
        <v>4968</v>
      </c>
      <c r="AA21" s="4" t="s">
        <v>43</v>
      </c>
      <c r="AB21" s="16"/>
    </row>
    <row r="22" spans="1:28" ht="45">
      <c r="A22" s="4">
        <v>19</v>
      </c>
      <c r="B22" s="4" t="s">
        <v>296</v>
      </c>
      <c r="C22" s="4">
        <v>19</v>
      </c>
      <c r="D22" s="4" t="s">
        <v>297</v>
      </c>
      <c r="E22" s="4" t="s">
        <v>298</v>
      </c>
      <c r="F22" s="4" t="s">
        <v>299</v>
      </c>
      <c r="G22" s="13" t="s">
        <v>366</v>
      </c>
      <c r="H22" s="13" t="s">
        <v>367</v>
      </c>
      <c r="I22" s="13" t="s">
        <v>368</v>
      </c>
      <c r="J22" s="4" t="s">
        <v>39</v>
      </c>
      <c r="K22" s="4" t="s">
        <v>300</v>
      </c>
      <c r="L22" s="14">
        <f>32300/450</f>
        <v>71.777777777777771</v>
      </c>
      <c r="M22" s="4">
        <f t="shared" si="0"/>
        <v>60.24444444444444</v>
      </c>
      <c r="N22" s="4"/>
      <c r="O22" s="4" t="s">
        <v>41</v>
      </c>
      <c r="P22" s="4" t="s">
        <v>301</v>
      </c>
      <c r="Q22" s="15" t="s">
        <v>302</v>
      </c>
      <c r="R22" s="4"/>
      <c r="S22" s="4" t="s">
        <v>303</v>
      </c>
      <c r="T22" s="4" t="s">
        <v>564</v>
      </c>
      <c r="U22" s="4" t="s">
        <v>584</v>
      </c>
      <c r="V22" s="4"/>
      <c r="W22" s="4" t="s">
        <v>26</v>
      </c>
      <c r="X22" s="4" t="s">
        <v>35</v>
      </c>
      <c r="Y22" s="4">
        <v>2019723225</v>
      </c>
      <c r="Z22" s="4">
        <v>706</v>
      </c>
      <c r="AA22" s="4" t="s">
        <v>290</v>
      </c>
      <c r="AB22" s="16"/>
    </row>
    <row r="23" spans="1:28" ht="60">
      <c r="A23" s="4">
        <v>20</v>
      </c>
      <c r="B23" s="4" t="s">
        <v>250</v>
      </c>
      <c r="C23" s="4">
        <v>20</v>
      </c>
      <c r="D23" s="4" t="s">
        <v>286</v>
      </c>
      <c r="E23" s="4" t="s">
        <v>294</v>
      </c>
      <c r="F23" s="4" t="s">
        <v>287</v>
      </c>
      <c r="G23" s="13" t="s">
        <v>317</v>
      </c>
      <c r="H23" s="13" t="s">
        <v>318</v>
      </c>
      <c r="I23" s="13" t="s">
        <v>319</v>
      </c>
      <c r="J23" s="4" t="s">
        <v>39</v>
      </c>
      <c r="K23" s="4" t="s">
        <v>288</v>
      </c>
      <c r="L23" s="14">
        <f>32300/450</f>
        <v>71.777777777777771</v>
      </c>
      <c r="M23" s="4">
        <f t="shared" si="0"/>
        <v>60.24444444444444</v>
      </c>
      <c r="N23" s="4"/>
      <c r="O23" s="4" t="s">
        <v>45</v>
      </c>
      <c r="P23" s="4" t="s">
        <v>526</v>
      </c>
      <c r="Q23" s="15" t="s">
        <v>289</v>
      </c>
      <c r="R23" s="4"/>
      <c r="S23" s="4" t="s">
        <v>293</v>
      </c>
      <c r="T23" s="4" t="s">
        <v>565</v>
      </c>
      <c r="U23" s="4"/>
      <c r="V23" s="4"/>
      <c r="W23" s="4" t="s">
        <v>26</v>
      </c>
      <c r="X23" s="4" t="s">
        <v>26</v>
      </c>
      <c r="Y23" s="4">
        <v>2019716702</v>
      </c>
      <c r="Z23" s="4"/>
      <c r="AA23" s="4" t="s">
        <v>290</v>
      </c>
      <c r="AB23" s="16"/>
    </row>
    <row r="24" spans="1:28" ht="36.75" customHeight="1">
      <c r="A24" s="4">
        <v>21</v>
      </c>
      <c r="B24" s="4" t="s">
        <v>285</v>
      </c>
      <c r="C24" s="4">
        <v>21</v>
      </c>
      <c r="D24" s="4" t="s">
        <v>276</v>
      </c>
      <c r="E24" s="4" t="s">
        <v>277</v>
      </c>
      <c r="F24" s="4" t="s">
        <v>278</v>
      </c>
      <c r="G24" s="13" t="s">
        <v>354</v>
      </c>
      <c r="H24" s="13" t="s">
        <v>542</v>
      </c>
      <c r="I24" s="13" t="s">
        <v>355</v>
      </c>
      <c r="J24" s="4" t="s">
        <v>39</v>
      </c>
      <c r="K24" s="4" t="s">
        <v>279</v>
      </c>
      <c r="L24" s="14">
        <f>22600/450</f>
        <v>50.222222222222221</v>
      </c>
      <c r="M24" s="4">
        <f>L24*0.7+10+10</f>
        <v>55.155555555555551</v>
      </c>
      <c r="N24" s="4" t="s">
        <v>575</v>
      </c>
      <c r="O24" s="4" t="s">
        <v>45</v>
      </c>
      <c r="P24" s="4" t="s">
        <v>280</v>
      </c>
      <c r="Q24" s="15" t="s">
        <v>281</v>
      </c>
      <c r="R24" s="4"/>
      <c r="S24" s="4" t="s">
        <v>282</v>
      </c>
      <c r="T24" s="4" t="s">
        <v>564</v>
      </c>
      <c r="U24" s="4" t="s">
        <v>586</v>
      </c>
      <c r="V24" s="4" t="s">
        <v>585</v>
      </c>
      <c r="W24" s="4" t="s">
        <v>26</v>
      </c>
      <c r="X24" s="4" t="s">
        <v>26</v>
      </c>
      <c r="Y24" s="4">
        <v>2019719489</v>
      </c>
      <c r="Z24" s="4"/>
      <c r="AA24" s="4" t="s">
        <v>284</v>
      </c>
      <c r="AB24" s="16"/>
    </row>
    <row r="25" spans="1:28" ht="45">
      <c r="A25" s="4">
        <v>22</v>
      </c>
      <c r="B25" s="4" t="s">
        <v>151</v>
      </c>
      <c r="C25" s="4">
        <v>22</v>
      </c>
      <c r="D25" s="7" t="s">
        <v>295</v>
      </c>
      <c r="E25" s="4" t="s">
        <v>152</v>
      </c>
      <c r="F25" s="4" t="s">
        <v>153</v>
      </c>
      <c r="G25" s="13" t="s">
        <v>326</v>
      </c>
      <c r="H25" s="13" t="s">
        <v>327</v>
      </c>
      <c r="I25" s="13" t="s">
        <v>328</v>
      </c>
      <c r="J25" s="4" t="s">
        <v>39</v>
      </c>
      <c r="K25" s="4" t="s">
        <v>265</v>
      </c>
      <c r="L25" s="14">
        <f>30600/450</f>
        <v>68</v>
      </c>
      <c r="M25" s="4">
        <f t="shared" ref="M25:M33" si="1">L25*0.7+10</f>
        <v>57.599999999999994</v>
      </c>
      <c r="N25" s="4"/>
      <c r="O25" s="4" t="s">
        <v>41</v>
      </c>
      <c r="P25" s="4" t="s">
        <v>154</v>
      </c>
      <c r="Q25" s="15" t="s">
        <v>155</v>
      </c>
      <c r="R25" s="4"/>
      <c r="S25" s="4" t="s">
        <v>156</v>
      </c>
      <c r="T25" s="4" t="s">
        <v>564</v>
      </c>
      <c r="U25" s="4" t="s">
        <v>157</v>
      </c>
      <c r="V25" s="4"/>
      <c r="W25" s="4" t="s">
        <v>26</v>
      </c>
      <c r="X25" s="4" t="s">
        <v>26</v>
      </c>
      <c r="Y25" s="4" t="s">
        <v>158</v>
      </c>
      <c r="Z25" s="4"/>
      <c r="AA25" s="4" t="s">
        <v>159</v>
      </c>
      <c r="AB25" s="16"/>
    </row>
    <row r="26" spans="1:28" ht="45">
      <c r="A26" s="4">
        <v>23</v>
      </c>
      <c r="B26" s="4" t="s">
        <v>151</v>
      </c>
      <c r="C26" s="4">
        <v>23</v>
      </c>
      <c r="D26" s="7" t="s">
        <v>160</v>
      </c>
      <c r="E26" s="4" t="s">
        <v>152</v>
      </c>
      <c r="F26" s="4" t="s">
        <v>153</v>
      </c>
      <c r="G26" s="13" t="s">
        <v>381</v>
      </c>
      <c r="H26" s="13" t="s">
        <v>327</v>
      </c>
      <c r="I26" s="13" t="s">
        <v>328</v>
      </c>
      <c r="J26" s="4" t="s">
        <v>39</v>
      </c>
      <c r="K26" s="4" t="s">
        <v>264</v>
      </c>
      <c r="L26" s="14">
        <f>29100/450</f>
        <v>64.666666666666671</v>
      </c>
      <c r="M26" s="4">
        <f t="shared" si="1"/>
        <v>55.266666666666666</v>
      </c>
      <c r="N26" s="4"/>
      <c r="O26" s="4" t="s">
        <v>41</v>
      </c>
      <c r="P26" s="4" t="s">
        <v>154</v>
      </c>
      <c r="Q26" s="15" t="s">
        <v>161</v>
      </c>
      <c r="R26" s="4"/>
      <c r="S26" s="4" t="s">
        <v>156</v>
      </c>
      <c r="T26" s="4" t="s">
        <v>564</v>
      </c>
      <c r="U26" s="4" t="s">
        <v>162</v>
      </c>
      <c r="V26" s="4"/>
      <c r="W26" s="4" t="s">
        <v>26</v>
      </c>
      <c r="X26" s="4" t="s">
        <v>26</v>
      </c>
      <c r="Y26" s="4" t="s">
        <v>158</v>
      </c>
      <c r="Z26" s="4"/>
      <c r="AA26" s="4" t="s">
        <v>159</v>
      </c>
      <c r="AB26" s="16"/>
    </row>
    <row r="27" spans="1:28" ht="45">
      <c r="A27" s="4">
        <v>24</v>
      </c>
      <c r="B27" s="4" t="s">
        <v>171</v>
      </c>
      <c r="C27" s="4">
        <v>24</v>
      </c>
      <c r="D27" s="7" t="s">
        <v>172</v>
      </c>
      <c r="E27" s="4" t="s">
        <v>173</v>
      </c>
      <c r="F27" s="4" t="s">
        <v>174</v>
      </c>
      <c r="G27" s="13" t="s">
        <v>396</v>
      </c>
      <c r="H27" s="13" t="s">
        <v>397</v>
      </c>
      <c r="I27" s="13" t="s">
        <v>351</v>
      </c>
      <c r="J27" s="4" t="s">
        <v>39</v>
      </c>
      <c r="K27" s="4" t="s">
        <v>267</v>
      </c>
      <c r="L27" s="14">
        <f>35200/450</f>
        <v>78.222222222222229</v>
      </c>
      <c r="M27" s="4">
        <f t="shared" si="1"/>
        <v>64.75555555555556</v>
      </c>
      <c r="N27" s="4"/>
      <c r="O27" s="4" t="s">
        <v>36</v>
      </c>
      <c r="P27" s="4" t="s">
        <v>175</v>
      </c>
      <c r="Q27" s="15" t="s">
        <v>176</v>
      </c>
      <c r="R27" s="4"/>
      <c r="S27" s="4" t="s">
        <v>177</v>
      </c>
      <c r="T27" s="4" t="s">
        <v>564</v>
      </c>
      <c r="U27" s="4" t="s">
        <v>570</v>
      </c>
      <c r="V27" s="4"/>
      <c r="W27" s="4"/>
      <c r="X27" s="4" t="s">
        <v>26</v>
      </c>
      <c r="Y27" s="4" t="s">
        <v>158</v>
      </c>
      <c r="Z27" s="4"/>
      <c r="AA27" s="4" t="s">
        <v>159</v>
      </c>
      <c r="AB27" s="16"/>
    </row>
    <row r="28" spans="1:28" ht="45">
      <c r="A28" s="4">
        <v>25</v>
      </c>
      <c r="B28" s="4" t="s">
        <v>178</v>
      </c>
      <c r="C28" s="4">
        <v>25</v>
      </c>
      <c r="D28" s="4" t="s">
        <v>179</v>
      </c>
      <c r="E28" s="4" t="s">
        <v>180</v>
      </c>
      <c r="F28" s="4" t="s">
        <v>181</v>
      </c>
      <c r="G28" s="13" t="s">
        <v>335</v>
      </c>
      <c r="H28" s="13" t="s">
        <v>336</v>
      </c>
      <c r="I28" s="13" t="s">
        <v>337</v>
      </c>
      <c r="J28" s="4" t="s">
        <v>39</v>
      </c>
      <c r="K28" s="4" t="s">
        <v>268</v>
      </c>
      <c r="L28" s="14">
        <f>35500/450</f>
        <v>78.888888888888886</v>
      </c>
      <c r="M28" s="4">
        <f t="shared" si="1"/>
        <v>65.222222222222214</v>
      </c>
      <c r="N28" s="4"/>
      <c r="O28" s="4" t="s">
        <v>45</v>
      </c>
      <c r="P28" s="4" t="s">
        <v>182</v>
      </c>
      <c r="Q28" s="15" t="s">
        <v>183</v>
      </c>
      <c r="R28" s="4"/>
      <c r="S28" s="4" t="s">
        <v>184</v>
      </c>
      <c r="T28" s="4" t="s">
        <v>564</v>
      </c>
      <c r="U28" s="4" t="s">
        <v>192</v>
      </c>
      <c r="V28" s="4"/>
      <c r="W28" s="4" t="s">
        <v>26</v>
      </c>
      <c r="X28" s="4" t="s">
        <v>26</v>
      </c>
      <c r="Y28" s="4" t="s">
        <v>158</v>
      </c>
      <c r="Z28" s="4"/>
      <c r="AA28" s="4" t="s">
        <v>159</v>
      </c>
      <c r="AB28" s="16"/>
    </row>
    <row r="29" spans="1:28" ht="60">
      <c r="A29" s="4">
        <v>26</v>
      </c>
      <c r="B29" s="4" t="s">
        <v>185</v>
      </c>
      <c r="C29" s="4">
        <v>26</v>
      </c>
      <c r="D29" s="4" t="s">
        <v>186</v>
      </c>
      <c r="E29" s="4" t="s">
        <v>187</v>
      </c>
      <c r="F29" s="4" t="s">
        <v>188</v>
      </c>
      <c r="G29" s="13" t="s">
        <v>410</v>
      </c>
      <c r="H29" s="13" t="s">
        <v>411</v>
      </c>
      <c r="I29" s="13" t="s">
        <v>412</v>
      </c>
      <c r="J29" s="4" t="s">
        <v>39</v>
      </c>
      <c r="K29" s="4" t="s">
        <v>269</v>
      </c>
      <c r="L29" s="14">
        <f>34900/450</f>
        <v>77.555555555555557</v>
      </c>
      <c r="M29" s="4">
        <f t="shared" si="1"/>
        <v>64.288888888888891</v>
      </c>
      <c r="N29" s="4"/>
      <c r="O29" s="4" t="s">
        <v>36</v>
      </c>
      <c r="P29" s="4" t="s">
        <v>189</v>
      </c>
      <c r="Q29" s="15" t="s">
        <v>190</v>
      </c>
      <c r="R29" s="4"/>
      <c r="S29" s="4" t="s">
        <v>191</v>
      </c>
      <c r="T29" s="4" t="s">
        <v>564</v>
      </c>
      <c r="U29" s="4" t="s">
        <v>587</v>
      </c>
      <c r="V29" s="4"/>
      <c r="W29" s="4" t="s">
        <v>26</v>
      </c>
      <c r="X29" s="4" t="s">
        <v>26</v>
      </c>
      <c r="Y29" s="4" t="s">
        <v>158</v>
      </c>
      <c r="Z29" s="4"/>
      <c r="AA29" s="4" t="s">
        <v>159</v>
      </c>
      <c r="AB29" s="16"/>
    </row>
    <row r="30" spans="1:28" ht="45">
      <c r="A30" s="4">
        <v>27</v>
      </c>
      <c r="B30" s="4" t="s">
        <v>193</v>
      </c>
      <c r="C30" s="4">
        <v>27</v>
      </c>
      <c r="D30" s="4" t="s">
        <v>194</v>
      </c>
      <c r="E30" s="4" t="s">
        <v>195</v>
      </c>
      <c r="F30" s="4" t="s">
        <v>106</v>
      </c>
      <c r="G30" s="13" t="s">
        <v>341</v>
      </c>
      <c r="H30" s="13" t="s">
        <v>342</v>
      </c>
      <c r="I30" s="13" t="s">
        <v>343</v>
      </c>
      <c r="J30" s="4" t="s">
        <v>39</v>
      </c>
      <c r="K30" s="4" t="s">
        <v>270</v>
      </c>
      <c r="L30" s="14">
        <f>35400/450</f>
        <v>78.666666666666671</v>
      </c>
      <c r="M30" s="4">
        <f t="shared" si="1"/>
        <v>65.066666666666663</v>
      </c>
      <c r="N30" s="4"/>
      <c r="O30" s="4" t="s">
        <v>41</v>
      </c>
      <c r="P30" s="4" t="s">
        <v>196</v>
      </c>
      <c r="Q30" s="15" t="s">
        <v>197</v>
      </c>
      <c r="R30" s="4"/>
      <c r="S30" s="4" t="s">
        <v>198</v>
      </c>
      <c r="T30" s="4" t="s">
        <v>564</v>
      </c>
      <c r="U30" s="4" t="s">
        <v>588</v>
      </c>
      <c r="V30" s="4"/>
      <c r="W30" s="4" t="s">
        <v>26</v>
      </c>
      <c r="X30" s="4" t="s">
        <v>35</v>
      </c>
      <c r="Y30" s="4" t="s">
        <v>158</v>
      </c>
      <c r="Z30" s="4"/>
      <c r="AA30" s="4" t="s">
        <v>159</v>
      </c>
      <c r="AB30" s="16"/>
    </row>
    <row r="31" spans="1:28" ht="45">
      <c r="A31" s="4">
        <v>28</v>
      </c>
      <c r="B31" s="4" t="s">
        <v>199</v>
      </c>
      <c r="C31" s="4">
        <v>28</v>
      </c>
      <c r="D31" s="4" t="s">
        <v>200</v>
      </c>
      <c r="E31" s="4" t="s">
        <v>201</v>
      </c>
      <c r="F31" s="4" t="s">
        <v>202</v>
      </c>
      <c r="G31" s="13" t="s">
        <v>378</v>
      </c>
      <c r="H31" s="13" t="s">
        <v>379</v>
      </c>
      <c r="I31" s="13" t="s">
        <v>380</v>
      </c>
      <c r="J31" s="4" t="s">
        <v>39</v>
      </c>
      <c r="K31" s="4" t="s">
        <v>271</v>
      </c>
      <c r="L31" s="14">
        <f>32100/450</f>
        <v>71.333333333333329</v>
      </c>
      <c r="M31" s="4">
        <f t="shared" si="1"/>
        <v>59.93333333333333</v>
      </c>
      <c r="N31" s="4"/>
      <c r="O31" s="4" t="s">
        <v>36</v>
      </c>
      <c r="P31" s="4" t="s">
        <v>203</v>
      </c>
      <c r="Q31" s="15" t="s">
        <v>204</v>
      </c>
      <c r="R31" s="4"/>
      <c r="S31" s="4" t="s">
        <v>205</v>
      </c>
      <c r="T31" s="4" t="s">
        <v>564</v>
      </c>
      <c r="U31" s="4" t="s">
        <v>206</v>
      </c>
      <c r="V31" s="4"/>
      <c r="W31" s="4" t="s">
        <v>26</v>
      </c>
      <c r="X31" s="4" t="s">
        <v>26</v>
      </c>
      <c r="Y31" s="4" t="s">
        <v>158</v>
      </c>
      <c r="Z31" s="4"/>
      <c r="AA31" s="4" t="s">
        <v>207</v>
      </c>
      <c r="AB31" s="16"/>
    </row>
    <row r="32" spans="1:28" ht="60">
      <c r="A32" s="4">
        <v>29</v>
      </c>
      <c r="B32" s="4" t="s">
        <v>208</v>
      </c>
      <c r="C32" s="4">
        <v>29</v>
      </c>
      <c r="D32" s="4" t="s">
        <v>110</v>
      </c>
      <c r="E32" s="4" t="s">
        <v>209</v>
      </c>
      <c r="F32" s="4" t="s">
        <v>174</v>
      </c>
      <c r="G32" s="13" t="s">
        <v>349</v>
      </c>
      <c r="H32" s="13" t="s">
        <v>350</v>
      </c>
      <c r="I32" s="13" t="s">
        <v>351</v>
      </c>
      <c r="J32" s="4" t="s">
        <v>39</v>
      </c>
      <c r="K32" s="4" t="s">
        <v>272</v>
      </c>
      <c r="L32" s="14" t="s">
        <v>236</v>
      </c>
      <c r="M32" s="4" t="e">
        <f t="shared" si="1"/>
        <v>#VALUE!</v>
      </c>
      <c r="N32" s="4"/>
      <c r="O32" s="4" t="s">
        <v>45</v>
      </c>
      <c r="P32" s="4" t="s">
        <v>210</v>
      </c>
      <c r="Q32" s="15" t="s">
        <v>211</v>
      </c>
      <c r="R32" s="4"/>
      <c r="S32" s="4" t="s">
        <v>212</v>
      </c>
      <c r="T32" s="4" t="s">
        <v>564</v>
      </c>
      <c r="U32" s="4" t="s">
        <v>283</v>
      </c>
      <c r="V32" s="4"/>
      <c r="W32" s="4" t="s">
        <v>26</v>
      </c>
      <c r="X32" s="4" t="s">
        <v>26</v>
      </c>
      <c r="Y32" s="4" t="s">
        <v>158</v>
      </c>
      <c r="Z32" s="4"/>
      <c r="AA32" s="4" t="s">
        <v>213</v>
      </c>
      <c r="AB32" s="16"/>
    </row>
    <row r="33" spans="1:28" ht="45">
      <c r="A33" s="4">
        <v>30</v>
      </c>
      <c r="B33" s="4" t="s">
        <v>214</v>
      </c>
      <c r="C33" s="4">
        <v>30</v>
      </c>
      <c r="D33" s="7" t="s">
        <v>215</v>
      </c>
      <c r="E33" s="4" t="s">
        <v>216</v>
      </c>
      <c r="F33" s="4" t="s">
        <v>217</v>
      </c>
      <c r="G33" s="13" t="s">
        <v>387</v>
      </c>
      <c r="H33" s="13" t="s">
        <v>388</v>
      </c>
      <c r="I33" s="13" t="s">
        <v>389</v>
      </c>
      <c r="J33" s="4" t="s">
        <v>39</v>
      </c>
      <c r="K33" s="4" t="s">
        <v>273</v>
      </c>
      <c r="L33" s="14">
        <f>52100/650</f>
        <v>80.15384615384616</v>
      </c>
      <c r="M33" s="4">
        <f t="shared" si="1"/>
        <v>66.107692307692304</v>
      </c>
      <c r="N33" s="4"/>
      <c r="O33" s="4" t="s">
        <v>45</v>
      </c>
      <c r="P33" s="4" t="s">
        <v>218</v>
      </c>
      <c r="Q33" s="15" t="s">
        <v>237</v>
      </c>
      <c r="R33" s="4"/>
      <c r="S33" s="4" t="s">
        <v>219</v>
      </c>
      <c r="T33" s="4" t="s">
        <v>564</v>
      </c>
      <c r="U33" s="4" t="s">
        <v>170</v>
      </c>
      <c r="V33" s="4"/>
      <c r="W33" s="4" t="s">
        <v>26</v>
      </c>
      <c r="X33" s="4" t="s">
        <v>26</v>
      </c>
      <c r="Y33" s="4" t="s">
        <v>158</v>
      </c>
      <c r="Z33" s="4"/>
      <c r="AA33" s="4" t="s">
        <v>207</v>
      </c>
      <c r="AB33" s="16"/>
    </row>
    <row r="34" spans="1:28" ht="60">
      <c r="A34" s="4">
        <v>31</v>
      </c>
      <c r="B34" s="4" t="s">
        <v>220</v>
      </c>
      <c r="C34" s="4">
        <v>31</v>
      </c>
      <c r="D34" s="4" t="s">
        <v>221</v>
      </c>
      <c r="E34" s="4" t="s">
        <v>222</v>
      </c>
      <c r="F34" s="4" t="s">
        <v>223</v>
      </c>
      <c r="G34" s="13" t="s">
        <v>416</v>
      </c>
      <c r="H34" s="13" t="s">
        <v>417</v>
      </c>
      <c r="I34" s="13" t="s">
        <v>418</v>
      </c>
      <c r="J34" s="4" t="s">
        <v>50</v>
      </c>
      <c r="K34" s="4" t="s">
        <v>274</v>
      </c>
      <c r="L34" s="14" t="s">
        <v>236</v>
      </c>
      <c r="M34" s="4" t="e">
        <f>L34*0.7</f>
        <v>#VALUE!</v>
      </c>
      <c r="N34" s="4"/>
      <c r="O34" s="4" t="s">
        <v>36</v>
      </c>
      <c r="P34" s="4" t="s">
        <v>224</v>
      </c>
      <c r="Q34" s="15" t="s">
        <v>225</v>
      </c>
      <c r="R34" s="4"/>
      <c r="S34" s="4" t="s">
        <v>226</v>
      </c>
      <c r="T34" s="4" t="s">
        <v>564</v>
      </c>
      <c r="U34" s="4" t="s">
        <v>192</v>
      </c>
      <c r="V34" s="4"/>
      <c r="W34" s="4" t="s">
        <v>26</v>
      </c>
      <c r="X34" s="4" t="s">
        <v>26</v>
      </c>
      <c r="Y34" s="4" t="s">
        <v>158</v>
      </c>
      <c r="Z34" s="4"/>
      <c r="AA34" s="4" t="s">
        <v>213</v>
      </c>
      <c r="AB34" s="16"/>
    </row>
    <row r="35" spans="1:28" ht="60">
      <c r="A35" s="4">
        <v>32</v>
      </c>
      <c r="B35" s="17" t="s">
        <v>238</v>
      </c>
      <c r="C35" s="4">
        <v>32</v>
      </c>
      <c r="D35" s="19" t="s">
        <v>239</v>
      </c>
      <c r="E35" s="17" t="s">
        <v>240</v>
      </c>
      <c r="F35" s="17" t="s">
        <v>241</v>
      </c>
      <c r="G35" s="13" t="s">
        <v>372</v>
      </c>
      <c r="H35" s="13" t="s">
        <v>373</v>
      </c>
      <c r="I35" s="13" t="s">
        <v>374</v>
      </c>
      <c r="J35" s="17" t="s">
        <v>50</v>
      </c>
      <c r="K35" s="4" t="s">
        <v>275</v>
      </c>
      <c r="L35" s="14">
        <f>35800/450</f>
        <v>79.555555555555557</v>
      </c>
      <c r="M35" s="4">
        <f>L35*0.7</f>
        <v>55.68888888888889</v>
      </c>
      <c r="N35" s="4"/>
      <c r="O35" s="17" t="s">
        <v>36</v>
      </c>
      <c r="P35" s="17" t="s">
        <v>242</v>
      </c>
      <c r="Q35" s="20">
        <v>948304745718</v>
      </c>
      <c r="R35" s="4"/>
      <c r="S35" s="17" t="s">
        <v>243</v>
      </c>
      <c r="T35" s="17" t="s">
        <v>564</v>
      </c>
      <c r="U35" s="17" t="s">
        <v>571</v>
      </c>
      <c r="V35" s="4"/>
      <c r="W35" s="17" t="s">
        <v>26</v>
      </c>
      <c r="X35" s="17" t="s">
        <v>26</v>
      </c>
      <c r="Y35" s="4"/>
      <c r="Z35" s="4"/>
      <c r="AA35" s="4"/>
    </row>
    <row r="36" spans="1:28" ht="60">
      <c r="A36" s="4">
        <v>33</v>
      </c>
      <c r="B36" s="17" t="s">
        <v>238</v>
      </c>
      <c r="C36" s="4">
        <v>33</v>
      </c>
      <c r="D36" s="17" t="s">
        <v>245</v>
      </c>
      <c r="E36" s="17" t="s">
        <v>246</v>
      </c>
      <c r="F36" s="17" t="s">
        <v>166</v>
      </c>
      <c r="G36" s="13" t="s">
        <v>347</v>
      </c>
      <c r="H36" s="13" t="s">
        <v>348</v>
      </c>
      <c r="I36" s="13" t="s">
        <v>322</v>
      </c>
      <c r="J36" s="17" t="s">
        <v>50</v>
      </c>
      <c r="K36" s="4" t="s">
        <v>249</v>
      </c>
      <c r="L36" s="14">
        <f>33900/450</f>
        <v>75.333333333333329</v>
      </c>
      <c r="M36" s="4">
        <f>L36*0.7</f>
        <v>52.733333333333327</v>
      </c>
      <c r="N36" s="4"/>
      <c r="O36" s="17" t="s">
        <v>36</v>
      </c>
      <c r="P36" s="17" t="s">
        <v>247</v>
      </c>
      <c r="Q36" s="20">
        <v>396300512017</v>
      </c>
      <c r="R36" s="4"/>
      <c r="S36" s="17" t="s">
        <v>248</v>
      </c>
      <c r="T36" s="17" t="s">
        <v>564</v>
      </c>
      <c r="U36" s="17" t="s">
        <v>244</v>
      </c>
      <c r="V36" s="4"/>
      <c r="W36" s="17" t="s">
        <v>26</v>
      </c>
      <c r="X36" s="17" t="s">
        <v>26</v>
      </c>
      <c r="Y36" s="4"/>
      <c r="Z36" s="4"/>
      <c r="AA36" s="4"/>
    </row>
    <row r="37" spans="1:28" ht="60">
      <c r="A37" s="4">
        <v>34</v>
      </c>
      <c r="B37" s="4" t="s">
        <v>250</v>
      </c>
      <c r="C37" s="4">
        <v>34</v>
      </c>
      <c r="D37" s="17" t="s">
        <v>251</v>
      </c>
      <c r="E37" s="17" t="s">
        <v>252</v>
      </c>
      <c r="F37" s="17" t="s">
        <v>253</v>
      </c>
      <c r="G37" s="13" t="s">
        <v>421</v>
      </c>
      <c r="H37" s="13" t="s">
        <v>422</v>
      </c>
      <c r="I37" s="13" t="s">
        <v>423</v>
      </c>
      <c r="J37" s="17" t="s">
        <v>50</v>
      </c>
      <c r="K37" s="4" t="s">
        <v>254</v>
      </c>
      <c r="L37" s="14">
        <f>31600/450</f>
        <v>70.222222222222229</v>
      </c>
      <c r="M37" s="4">
        <f>L37*0.7</f>
        <v>49.155555555555559</v>
      </c>
      <c r="N37" s="4"/>
      <c r="O37" s="17" t="s">
        <v>36</v>
      </c>
      <c r="P37" s="17" t="s">
        <v>255</v>
      </c>
      <c r="Q37" s="20">
        <v>529509392888</v>
      </c>
      <c r="R37" s="4"/>
      <c r="S37" s="17" t="s">
        <v>256</v>
      </c>
      <c r="T37" s="17" t="s">
        <v>564</v>
      </c>
      <c r="U37" s="17" t="s">
        <v>578</v>
      </c>
      <c r="V37" s="4"/>
      <c r="W37" s="17" t="s">
        <v>26</v>
      </c>
      <c r="X37" s="17" t="s">
        <v>26</v>
      </c>
      <c r="Y37" s="4"/>
      <c r="Z37" s="4"/>
      <c r="AA37" s="4"/>
    </row>
    <row r="38" spans="1:28" ht="60">
      <c r="A38" s="4">
        <v>35</v>
      </c>
      <c r="B38" s="4" t="s">
        <v>250</v>
      </c>
      <c r="C38" s="4">
        <v>35</v>
      </c>
      <c r="D38" s="17" t="s">
        <v>257</v>
      </c>
      <c r="E38" s="17" t="s">
        <v>258</v>
      </c>
      <c r="F38" s="17" t="s">
        <v>259</v>
      </c>
      <c r="G38" s="13" t="s">
        <v>390</v>
      </c>
      <c r="H38" s="13" t="s">
        <v>391</v>
      </c>
      <c r="I38" s="13" t="s">
        <v>392</v>
      </c>
      <c r="J38" s="17" t="s">
        <v>39</v>
      </c>
      <c r="K38" s="4" t="s">
        <v>260</v>
      </c>
      <c r="L38" s="14">
        <f>33100/450</f>
        <v>73.555555555555557</v>
      </c>
      <c r="M38" s="4">
        <f>L38*0.7+10</f>
        <v>61.488888888888887</v>
      </c>
      <c r="N38" s="4"/>
      <c r="O38" s="17" t="s">
        <v>36</v>
      </c>
      <c r="P38" s="17" t="s">
        <v>261</v>
      </c>
      <c r="Q38" s="20">
        <v>414835421316</v>
      </c>
      <c r="R38" s="4"/>
      <c r="S38" s="17" t="s">
        <v>262</v>
      </c>
      <c r="T38" s="17" t="s">
        <v>564</v>
      </c>
      <c r="U38" s="17" t="s">
        <v>589</v>
      </c>
      <c r="V38" s="4"/>
      <c r="W38" s="17" t="s">
        <v>26</v>
      </c>
      <c r="X38" s="17" t="s">
        <v>26</v>
      </c>
      <c r="Y38" s="4"/>
      <c r="Z38" s="4"/>
      <c r="AA38" s="4"/>
    </row>
    <row r="39" spans="1:28" ht="60">
      <c r="A39" s="4">
        <v>36</v>
      </c>
      <c r="B39" s="4" t="s">
        <v>304</v>
      </c>
      <c r="C39" s="4">
        <v>36</v>
      </c>
      <c r="D39" s="17" t="s">
        <v>305</v>
      </c>
      <c r="E39" s="17" t="s">
        <v>306</v>
      </c>
      <c r="F39" s="17" t="s">
        <v>307</v>
      </c>
      <c r="G39" s="13" t="s">
        <v>344</v>
      </c>
      <c r="H39" s="13" t="s">
        <v>345</v>
      </c>
      <c r="I39" s="13" t="s">
        <v>346</v>
      </c>
      <c r="J39" s="17" t="s">
        <v>50</v>
      </c>
      <c r="K39" s="17" t="s">
        <v>308</v>
      </c>
      <c r="L39" s="14">
        <f>28900/450</f>
        <v>64.222222222222229</v>
      </c>
      <c r="M39" s="4">
        <f>L39*0.7</f>
        <v>44.955555555555556</v>
      </c>
      <c r="N39" s="4"/>
      <c r="O39" s="17" t="s">
        <v>36</v>
      </c>
      <c r="P39" s="17" t="s">
        <v>309</v>
      </c>
      <c r="Q39" s="20"/>
      <c r="R39" s="4"/>
      <c r="S39" s="17" t="s">
        <v>310</v>
      </c>
      <c r="T39" s="17" t="s">
        <v>564</v>
      </c>
      <c r="U39" s="17" t="s">
        <v>590</v>
      </c>
      <c r="V39" s="4"/>
      <c r="W39" s="17" t="s">
        <v>26</v>
      </c>
      <c r="X39" s="17" t="s">
        <v>26</v>
      </c>
      <c r="Y39" s="4"/>
      <c r="Z39" s="4"/>
      <c r="AA39" s="4"/>
    </row>
    <row r="40" spans="1:28" ht="54" customHeight="1">
      <c r="A40" s="4">
        <v>37</v>
      </c>
      <c r="B40" s="4" t="s">
        <v>304</v>
      </c>
      <c r="C40" s="4">
        <v>37</v>
      </c>
      <c r="D40" s="4" t="s">
        <v>311</v>
      </c>
      <c r="E40" s="4" t="s">
        <v>312</v>
      </c>
      <c r="F40" s="4" t="s">
        <v>313</v>
      </c>
      <c r="G40" s="13" t="s">
        <v>413</v>
      </c>
      <c r="H40" s="13" t="s">
        <v>414</v>
      </c>
      <c r="I40" s="13" t="s">
        <v>415</v>
      </c>
      <c r="J40" s="4" t="s">
        <v>39</v>
      </c>
      <c r="K40" s="4" t="s">
        <v>314</v>
      </c>
      <c r="L40" s="14">
        <f>31800/450</f>
        <v>70.666666666666671</v>
      </c>
      <c r="M40" s="4">
        <f>L40*0.7+10</f>
        <v>59.466666666666669</v>
      </c>
      <c r="N40" s="4"/>
      <c r="O40" s="4" t="s">
        <v>41</v>
      </c>
      <c r="P40" s="4" t="s">
        <v>315</v>
      </c>
      <c r="Q40" s="20">
        <v>588156502702</v>
      </c>
      <c r="R40" s="4"/>
      <c r="S40" s="4" t="s">
        <v>316</v>
      </c>
      <c r="T40" s="4" t="s">
        <v>564</v>
      </c>
      <c r="U40" s="4" t="s">
        <v>263</v>
      </c>
      <c r="V40" s="4"/>
      <c r="W40" s="4" t="s">
        <v>26</v>
      </c>
      <c r="X40" s="4" t="s">
        <v>26</v>
      </c>
      <c r="Y40" s="4"/>
      <c r="Z40" s="4"/>
      <c r="AA40" s="4"/>
    </row>
    <row r="41" spans="1:28" ht="45">
      <c r="A41" s="4">
        <v>38</v>
      </c>
      <c r="B41" s="4"/>
      <c r="C41" s="4">
        <v>38</v>
      </c>
      <c r="D41" s="4" t="s">
        <v>424</v>
      </c>
      <c r="E41" s="4" t="s">
        <v>425</v>
      </c>
      <c r="F41" s="4" t="s">
        <v>426</v>
      </c>
      <c r="G41" s="13" t="s">
        <v>433</v>
      </c>
      <c r="H41" s="13" t="s">
        <v>394</v>
      </c>
      <c r="I41" s="13" t="s">
        <v>434</v>
      </c>
      <c r="J41" s="4" t="s">
        <v>39</v>
      </c>
      <c r="K41" s="4" t="s">
        <v>435</v>
      </c>
      <c r="L41" s="4">
        <f>27700/450</f>
        <v>61.555555555555557</v>
      </c>
      <c r="M41" s="4">
        <f>L41*0.7+10</f>
        <v>53.088888888888889</v>
      </c>
      <c r="N41" s="4"/>
      <c r="O41" s="4" t="s">
        <v>41</v>
      </c>
      <c r="P41" s="4" t="s">
        <v>436</v>
      </c>
      <c r="Q41" s="20">
        <v>264337521691</v>
      </c>
      <c r="R41" s="4"/>
      <c r="S41" s="4" t="s">
        <v>437</v>
      </c>
      <c r="T41" s="4" t="s">
        <v>564</v>
      </c>
      <c r="U41" s="4" t="s">
        <v>591</v>
      </c>
      <c r="V41" s="4"/>
      <c r="W41" s="4" t="s">
        <v>26</v>
      </c>
      <c r="X41" s="4" t="s">
        <v>26</v>
      </c>
      <c r="Y41" s="4"/>
      <c r="Z41" s="4"/>
      <c r="AA41" s="4"/>
    </row>
    <row r="42" spans="1:28" s="16" customFormat="1" ht="45">
      <c r="A42" s="4">
        <v>39</v>
      </c>
      <c r="B42" s="4"/>
      <c r="C42" s="4">
        <v>39</v>
      </c>
      <c r="D42" s="4" t="s">
        <v>527</v>
      </c>
      <c r="E42" s="4" t="s">
        <v>528</v>
      </c>
      <c r="F42" s="4" t="s">
        <v>529</v>
      </c>
      <c r="G42" s="21" t="s">
        <v>533</v>
      </c>
      <c r="H42" s="22" t="s">
        <v>534</v>
      </c>
      <c r="I42" s="22" t="s">
        <v>535</v>
      </c>
      <c r="J42" s="4" t="s">
        <v>39</v>
      </c>
      <c r="K42" s="23" t="s">
        <v>530</v>
      </c>
      <c r="L42" s="23">
        <f>27400/450</f>
        <v>60.888888888888886</v>
      </c>
      <c r="M42" s="4">
        <f>L42*0.7+10</f>
        <v>52.62222222222222</v>
      </c>
      <c r="N42" s="4"/>
      <c r="O42" s="23" t="s">
        <v>41</v>
      </c>
      <c r="P42" s="4" t="s">
        <v>531</v>
      </c>
      <c r="Q42" s="20">
        <v>317255952151</v>
      </c>
      <c r="R42" s="4"/>
      <c r="S42" s="4" t="s">
        <v>532</v>
      </c>
      <c r="T42" s="4" t="s">
        <v>564</v>
      </c>
      <c r="U42" s="4" t="s">
        <v>572</v>
      </c>
      <c r="V42" s="4"/>
      <c r="W42" s="4"/>
      <c r="X42" s="4" t="s">
        <v>26</v>
      </c>
      <c r="Y42" s="4"/>
      <c r="Z42" s="4"/>
      <c r="AA42" s="4"/>
    </row>
    <row r="43" spans="1:28" ht="45">
      <c r="A43" s="4">
        <v>40</v>
      </c>
      <c r="B43" s="4"/>
      <c r="C43" s="4">
        <v>40</v>
      </c>
      <c r="D43" s="7" t="s">
        <v>427</v>
      </c>
      <c r="E43" s="4" t="s">
        <v>428</v>
      </c>
      <c r="F43" s="4" t="s">
        <v>429</v>
      </c>
      <c r="G43" s="13" t="s">
        <v>430</v>
      </c>
      <c r="H43" s="13" t="s">
        <v>431</v>
      </c>
      <c r="I43" s="13" t="s">
        <v>432</v>
      </c>
      <c r="J43" s="4" t="s">
        <v>39</v>
      </c>
      <c r="K43" s="4" t="s">
        <v>438</v>
      </c>
      <c r="L43" s="4">
        <f>28700/450</f>
        <v>63.777777777777779</v>
      </c>
      <c r="M43" s="4">
        <f>L43*0.7+10</f>
        <v>54.644444444444446</v>
      </c>
      <c r="N43" s="4"/>
      <c r="O43" s="4" t="s">
        <v>41</v>
      </c>
      <c r="P43" s="4" t="s">
        <v>439</v>
      </c>
      <c r="Q43" s="20">
        <v>274406747327</v>
      </c>
      <c r="R43" s="4"/>
      <c r="S43" s="4" t="s">
        <v>440</v>
      </c>
      <c r="T43" s="4" t="s">
        <v>564</v>
      </c>
      <c r="U43" s="4" t="s">
        <v>441</v>
      </c>
      <c r="V43" s="4"/>
      <c r="W43" s="4" t="s">
        <v>26</v>
      </c>
      <c r="X43" s="4" t="s">
        <v>26</v>
      </c>
      <c r="Y43" s="4"/>
      <c r="Z43" s="4"/>
      <c r="AA43" s="4"/>
    </row>
    <row r="44" spans="1:28" ht="45">
      <c r="A44" s="4">
        <v>41</v>
      </c>
      <c r="B44" s="4"/>
      <c r="C44" s="4">
        <v>41</v>
      </c>
      <c r="D44" s="4" t="s">
        <v>442</v>
      </c>
      <c r="E44" s="4" t="s">
        <v>443</v>
      </c>
      <c r="F44" s="4" t="s">
        <v>444</v>
      </c>
      <c r="G44" s="13" t="s">
        <v>445</v>
      </c>
      <c r="H44" s="13" t="s">
        <v>446</v>
      </c>
      <c r="I44" s="13" t="s">
        <v>447</v>
      </c>
      <c r="J44" s="4" t="s">
        <v>50</v>
      </c>
      <c r="K44" s="4" t="s">
        <v>448</v>
      </c>
      <c r="L44" s="4">
        <f>29300/450</f>
        <v>65.111111111111114</v>
      </c>
      <c r="M44" s="4">
        <f>L44*0.7</f>
        <v>45.577777777777776</v>
      </c>
      <c r="N44" s="4"/>
      <c r="O44" s="4" t="s">
        <v>41</v>
      </c>
      <c r="P44" s="4" t="s">
        <v>449</v>
      </c>
      <c r="Q44" s="24" t="s">
        <v>450</v>
      </c>
      <c r="R44" s="4"/>
      <c r="S44" s="4" t="s">
        <v>451</v>
      </c>
      <c r="T44" s="4" t="s">
        <v>565</v>
      </c>
      <c r="U44" s="4" t="s">
        <v>452</v>
      </c>
      <c r="V44" s="4"/>
      <c r="W44" s="4" t="s">
        <v>26</v>
      </c>
      <c r="X44" s="4" t="s">
        <v>26</v>
      </c>
      <c r="Y44" s="4"/>
      <c r="Z44" s="4"/>
      <c r="AA44" s="4"/>
    </row>
    <row r="45" spans="1:28" ht="45">
      <c r="A45" s="4">
        <v>42</v>
      </c>
      <c r="B45" s="4"/>
      <c r="C45" s="4">
        <v>42</v>
      </c>
      <c r="D45" s="7" t="s">
        <v>453</v>
      </c>
      <c r="E45" s="4" t="s">
        <v>298</v>
      </c>
      <c r="F45" s="4" t="s">
        <v>73</v>
      </c>
      <c r="G45" s="13" t="s">
        <v>454</v>
      </c>
      <c r="H45" s="13" t="s">
        <v>367</v>
      </c>
      <c r="I45" s="13" t="s">
        <v>377</v>
      </c>
      <c r="J45" s="4" t="s">
        <v>50</v>
      </c>
      <c r="K45" s="4" t="s">
        <v>455</v>
      </c>
      <c r="L45" s="4">
        <f>28000/450</f>
        <v>62.222222222222221</v>
      </c>
      <c r="M45" s="4">
        <f>L45*0.7</f>
        <v>43.55555555555555</v>
      </c>
      <c r="N45" s="4"/>
      <c r="O45" s="4" t="s">
        <v>45</v>
      </c>
      <c r="P45" s="4" t="s">
        <v>456</v>
      </c>
      <c r="Q45" s="24" t="s">
        <v>457</v>
      </c>
      <c r="R45" s="4"/>
      <c r="S45" s="4" t="s">
        <v>458</v>
      </c>
      <c r="T45" s="4" t="s">
        <v>564</v>
      </c>
      <c r="U45" s="4" t="s">
        <v>283</v>
      </c>
      <c r="V45" s="4"/>
      <c r="W45" s="4" t="s">
        <v>26</v>
      </c>
      <c r="X45" s="4" t="s">
        <v>26</v>
      </c>
      <c r="Y45" s="4"/>
      <c r="Z45" s="4"/>
      <c r="AA45" s="4"/>
    </row>
    <row r="46" spans="1:28" ht="45">
      <c r="A46" s="4">
        <v>43</v>
      </c>
      <c r="B46" s="4"/>
      <c r="C46" s="4">
        <v>43</v>
      </c>
      <c r="D46" s="4" t="s">
        <v>459</v>
      </c>
      <c r="E46" s="4" t="s">
        <v>460</v>
      </c>
      <c r="F46" s="4" t="s">
        <v>461</v>
      </c>
      <c r="G46" s="13" t="s">
        <v>462</v>
      </c>
      <c r="H46" s="13" t="s">
        <v>463</v>
      </c>
      <c r="I46" s="13" t="s">
        <v>340</v>
      </c>
      <c r="J46" s="4" t="s">
        <v>39</v>
      </c>
      <c r="K46" s="4" t="s">
        <v>464</v>
      </c>
      <c r="L46" s="4">
        <f>38700/450</f>
        <v>86</v>
      </c>
      <c r="M46" s="4">
        <f t="shared" ref="M46:M53" si="2">L46*0.7+10</f>
        <v>70.199999999999989</v>
      </c>
      <c r="N46" s="4"/>
      <c r="O46" s="4" t="s">
        <v>45</v>
      </c>
      <c r="P46" s="4" t="s">
        <v>465</v>
      </c>
      <c r="Q46" s="24" t="s">
        <v>475</v>
      </c>
      <c r="R46" s="4"/>
      <c r="S46" s="4" t="s">
        <v>466</v>
      </c>
      <c r="T46" s="4" t="s">
        <v>564</v>
      </c>
      <c r="U46" s="4" t="s">
        <v>283</v>
      </c>
      <c r="V46" s="4"/>
      <c r="W46" s="4" t="s">
        <v>26</v>
      </c>
      <c r="X46" s="4" t="s">
        <v>26</v>
      </c>
      <c r="Y46" s="4"/>
      <c r="Z46" s="4"/>
      <c r="AA46" s="4"/>
    </row>
    <row r="47" spans="1:28" ht="45">
      <c r="A47" s="4">
        <v>44</v>
      </c>
      <c r="B47" s="4"/>
      <c r="C47" s="4">
        <v>44</v>
      </c>
      <c r="D47" s="4" t="s">
        <v>467</v>
      </c>
      <c r="E47" s="4" t="s">
        <v>468</v>
      </c>
      <c r="F47" s="4" t="s">
        <v>469</v>
      </c>
      <c r="G47" s="13" t="s">
        <v>470</v>
      </c>
      <c r="H47" s="13" t="s">
        <v>471</v>
      </c>
      <c r="I47" s="13" t="s">
        <v>472</v>
      </c>
      <c r="J47" s="4" t="s">
        <v>39</v>
      </c>
      <c r="K47" s="4" t="s">
        <v>473</v>
      </c>
      <c r="L47" s="4">
        <f>37600/450</f>
        <v>83.555555555555557</v>
      </c>
      <c r="M47" s="4">
        <f t="shared" si="2"/>
        <v>68.48888888888888</v>
      </c>
      <c r="N47" s="4"/>
      <c r="O47" s="4" t="s">
        <v>41</v>
      </c>
      <c r="P47" s="4" t="s">
        <v>474</v>
      </c>
      <c r="Q47" s="4" t="s">
        <v>476</v>
      </c>
      <c r="R47" s="4"/>
      <c r="S47" s="4" t="s">
        <v>562</v>
      </c>
      <c r="T47" s="4" t="s">
        <v>564</v>
      </c>
      <c r="U47" s="4" t="s">
        <v>592</v>
      </c>
      <c r="V47" s="4"/>
      <c r="W47" s="4" t="s">
        <v>26</v>
      </c>
      <c r="X47" s="4" t="s">
        <v>26</v>
      </c>
      <c r="Y47" s="4"/>
      <c r="Z47" s="4"/>
      <c r="AA47" s="4"/>
    </row>
    <row r="48" spans="1:28" ht="45">
      <c r="A48" s="4">
        <v>45</v>
      </c>
      <c r="B48" s="4"/>
      <c r="C48" s="4">
        <v>45</v>
      </c>
      <c r="D48" s="4" t="s">
        <v>477</v>
      </c>
      <c r="E48" s="4" t="s">
        <v>478</v>
      </c>
      <c r="F48" s="4" t="s">
        <v>479</v>
      </c>
      <c r="G48" s="13" t="s">
        <v>480</v>
      </c>
      <c r="H48" s="13" t="s">
        <v>481</v>
      </c>
      <c r="I48" s="13" t="s">
        <v>482</v>
      </c>
      <c r="J48" s="4" t="s">
        <v>39</v>
      </c>
      <c r="K48" s="4" t="s">
        <v>483</v>
      </c>
      <c r="L48" s="4">
        <f>32600/450</f>
        <v>72.444444444444443</v>
      </c>
      <c r="M48" s="4">
        <f t="shared" si="2"/>
        <v>60.711111111111109</v>
      </c>
      <c r="N48" s="4"/>
      <c r="O48" s="4" t="s">
        <v>41</v>
      </c>
      <c r="P48" s="4" t="s">
        <v>484</v>
      </c>
      <c r="Q48" s="24" t="s">
        <v>485</v>
      </c>
      <c r="R48" s="4"/>
      <c r="S48" s="4" t="s">
        <v>563</v>
      </c>
      <c r="T48" s="4" t="s">
        <v>564</v>
      </c>
      <c r="U48" s="4" t="s">
        <v>486</v>
      </c>
      <c r="V48" s="4"/>
      <c r="W48" s="4" t="s">
        <v>26</v>
      </c>
      <c r="X48" s="4" t="s">
        <v>26</v>
      </c>
      <c r="Y48" s="4"/>
      <c r="Z48" s="4"/>
      <c r="AA48" s="4"/>
    </row>
    <row r="49" spans="1:28" ht="45">
      <c r="A49" s="4">
        <v>46</v>
      </c>
      <c r="B49" s="4"/>
      <c r="C49" s="4">
        <v>46</v>
      </c>
      <c r="D49" s="4" t="s">
        <v>487</v>
      </c>
      <c r="E49" s="4" t="s">
        <v>488</v>
      </c>
      <c r="F49" s="4" t="s">
        <v>223</v>
      </c>
      <c r="G49" s="13" t="s">
        <v>489</v>
      </c>
      <c r="H49" s="13" t="s">
        <v>490</v>
      </c>
      <c r="I49" s="13" t="s">
        <v>418</v>
      </c>
      <c r="J49" s="4" t="s">
        <v>39</v>
      </c>
      <c r="K49" s="4" t="s">
        <v>491</v>
      </c>
      <c r="L49" s="4">
        <f>32200/450</f>
        <v>71.555555555555557</v>
      </c>
      <c r="M49" s="4">
        <f t="shared" si="2"/>
        <v>60.088888888888889</v>
      </c>
      <c r="N49" s="4"/>
      <c r="O49" s="4" t="s">
        <v>41</v>
      </c>
      <c r="P49" s="4" t="s">
        <v>492</v>
      </c>
      <c r="Q49" s="24" t="s">
        <v>500</v>
      </c>
      <c r="R49" s="4"/>
      <c r="S49" s="4" t="s">
        <v>493</v>
      </c>
      <c r="T49" s="4" t="s">
        <v>564</v>
      </c>
      <c r="U49" s="4" t="s">
        <v>494</v>
      </c>
      <c r="V49" s="4"/>
      <c r="W49" s="4" t="s">
        <v>26</v>
      </c>
      <c r="X49" s="4" t="s">
        <v>35</v>
      </c>
      <c r="Y49" s="4"/>
      <c r="Z49" s="4"/>
      <c r="AA49" s="4"/>
    </row>
    <row r="50" spans="1:28" ht="45">
      <c r="A50" s="4">
        <v>47</v>
      </c>
      <c r="B50" s="4"/>
      <c r="C50" s="4">
        <v>47</v>
      </c>
      <c r="D50" s="4" t="s">
        <v>166</v>
      </c>
      <c r="E50" s="4" t="s">
        <v>495</v>
      </c>
      <c r="F50" s="4" t="s">
        <v>496</v>
      </c>
      <c r="G50" s="13" t="s">
        <v>322</v>
      </c>
      <c r="H50" s="13" t="s">
        <v>497</v>
      </c>
      <c r="I50" s="13" t="s">
        <v>447</v>
      </c>
      <c r="J50" s="4" t="s">
        <v>39</v>
      </c>
      <c r="K50" s="4" t="s">
        <v>498</v>
      </c>
      <c r="L50" s="4">
        <f>23600/450</f>
        <v>52.444444444444443</v>
      </c>
      <c r="M50" s="4">
        <f t="shared" si="2"/>
        <v>46.711111111111109</v>
      </c>
      <c r="N50" s="4"/>
      <c r="O50" s="4" t="s">
        <v>41</v>
      </c>
      <c r="P50" s="4" t="s">
        <v>499</v>
      </c>
      <c r="Q50" s="24" t="s">
        <v>501</v>
      </c>
      <c r="R50" s="4"/>
      <c r="S50" s="4" t="s">
        <v>502</v>
      </c>
      <c r="T50" s="4" t="s">
        <v>564</v>
      </c>
      <c r="U50" s="4" t="s">
        <v>577</v>
      </c>
      <c r="V50" s="4"/>
      <c r="W50" s="4" t="s">
        <v>26</v>
      </c>
      <c r="X50" s="4" t="s">
        <v>26</v>
      </c>
      <c r="Y50" s="4"/>
      <c r="Z50" s="4"/>
      <c r="AA50" s="4"/>
    </row>
    <row r="51" spans="1:28" ht="45">
      <c r="A51" s="4">
        <v>48</v>
      </c>
      <c r="B51" s="4"/>
      <c r="C51" s="4">
        <v>48</v>
      </c>
      <c r="D51" s="4" t="s">
        <v>503</v>
      </c>
      <c r="E51" s="4" t="s">
        <v>504</v>
      </c>
      <c r="F51" s="4" t="s">
        <v>505</v>
      </c>
      <c r="G51" s="13" t="s">
        <v>506</v>
      </c>
      <c r="H51" s="13" t="s">
        <v>507</v>
      </c>
      <c r="I51" s="13" t="s">
        <v>508</v>
      </c>
      <c r="J51" s="4" t="s">
        <v>50</v>
      </c>
      <c r="K51" s="4" t="s">
        <v>509</v>
      </c>
      <c r="L51" s="4">
        <f>32300/450</f>
        <v>71.777777777777771</v>
      </c>
      <c r="M51" s="4">
        <f t="shared" si="2"/>
        <v>60.24444444444444</v>
      </c>
      <c r="N51" s="4"/>
      <c r="O51" s="4" t="s">
        <v>510</v>
      </c>
      <c r="P51" s="4" t="s">
        <v>511</v>
      </c>
      <c r="Q51" s="24" t="s">
        <v>512</v>
      </c>
      <c r="R51" s="4"/>
      <c r="S51" s="4" t="s">
        <v>513</v>
      </c>
      <c r="T51" s="4" t="s">
        <v>564</v>
      </c>
      <c r="U51" s="4" t="s">
        <v>573</v>
      </c>
      <c r="V51" s="4"/>
      <c r="W51" s="4" t="s">
        <v>26</v>
      </c>
      <c r="X51" s="4" t="s">
        <v>26</v>
      </c>
      <c r="Y51" s="4"/>
      <c r="Z51" s="4"/>
      <c r="AA51" s="4"/>
    </row>
    <row r="52" spans="1:28" ht="45">
      <c r="A52" s="4">
        <v>49</v>
      </c>
      <c r="B52" s="4"/>
      <c r="C52" s="4">
        <v>49</v>
      </c>
      <c r="D52" s="4" t="s">
        <v>514</v>
      </c>
      <c r="E52" s="4" t="s">
        <v>515</v>
      </c>
      <c r="F52" s="4" t="s">
        <v>477</v>
      </c>
      <c r="G52" s="13" t="s">
        <v>536</v>
      </c>
      <c r="H52" s="13" t="s">
        <v>537</v>
      </c>
      <c r="I52" s="13" t="s">
        <v>480</v>
      </c>
      <c r="J52" s="4" t="s">
        <v>39</v>
      </c>
      <c r="K52" s="4" t="s">
        <v>516</v>
      </c>
      <c r="L52" s="4">
        <f>30300/450</f>
        <v>67.333333333333329</v>
      </c>
      <c r="M52" s="4">
        <f t="shared" si="2"/>
        <v>57.133333333333326</v>
      </c>
      <c r="N52" s="4"/>
      <c r="O52" s="4" t="s">
        <v>41</v>
      </c>
      <c r="P52" s="4" t="s">
        <v>517</v>
      </c>
      <c r="Q52" s="24" t="s">
        <v>518</v>
      </c>
      <c r="R52" s="4"/>
      <c r="S52" s="4" t="s">
        <v>519</v>
      </c>
      <c r="T52" s="4" t="s">
        <v>564</v>
      </c>
      <c r="U52" s="4"/>
      <c r="V52" s="4"/>
      <c r="W52" s="4"/>
      <c r="X52" s="4"/>
      <c r="Y52" s="4"/>
      <c r="Z52" s="4"/>
      <c r="AA52" s="4"/>
    </row>
    <row r="53" spans="1:28" ht="45">
      <c r="A53" s="4">
        <v>50</v>
      </c>
      <c r="B53" s="4"/>
      <c r="C53" s="4">
        <v>50</v>
      </c>
      <c r="D53" s="4" t="s">
        <v>520</v>
      </c>
      <c r="E53" s="4" t="s">
        <v>521</v>
      </c>
      <c r="F53" s="4" t="s">
        <v>522</v>
      </c>
      <c r="G53" s="13" t="s">
        <v>538</v>
      </c>
      <c r="H53" s="13" t="s">
        <v>540</v>
      </c>
      <c r="I53" s="13" t="s">
        <v>539</v>
      </c>
      <c r="J53" s="4" t="s">
        <v>39</v>
      </c>
      <c r="K53" s="4" t="s">
        <v>523</v>
      </c>
      <c r="L53" s="4">
        <f>32500/450</f>
        <v>72.222222222222229</v>
      </c>
      <c r="M53" s="4">
        <f t="shared" si="2"/>
        <v>60.555555555555557</v>
      </c>
      <c r="N53" s="4"/>
      <c r="O53" s="4" t="s">
        <v>36</v>
      </c>
      <c r="P53" s="4" t="s">
        <v>524</v>
      </c>
      <c r="Q53" s="24" t="s">
        <v>525</v>
      </c>
      <c r="R53" s="4"/>
      <c r="S53" s="4" t="s">
        <v>544</v>
      </c>
      <c r="T53" s="4" t="s">
        <v>564</v>
      </c>
      <c r="U53" s="4" t="s">
        <v>543</v>
      </c>
      <c r="V53" s="4"/>
      <c r="W53" s="4"/>
      <c r="X53" s="4" t="s">
        <v>26</v>
      </c>
      <c r="Y53" s="4"/>
      <c r="Z53" s="4"/>
      <c r="AA53" s="4"/>
    </row>
    <row r="57" spans="1:28" ht="15.75">
      <c r="A57" s="25"/>
      <c r="B57" s="25" t="s">
        <v>541</v>
      </c>
      <c r="C57" s="25"/>
      <c r="D57" s="25"/>
    </row>
    <row r="58" spans="1:28" ht="60">
      <c r="A58" s="4">
        <v>24</v>
      </c>
      <c r="B58" s="4" t="s">
        <v>163</v>
      </c>
      <c r="C58" s="4">
        <v>24</v>
      </c>
      <c r="D58" s="4" t="s">
        <v>164</v>
      </c>
      <c r="E58" s="4" t="s">
        <v>165</v>
      </c>
      <c r="F58" s="4" t="s">
        <v>166</v>
      </c>
      <c r="G58" s="13" t="s">
        <v>320</v>
      </c>
      <c r="H58" s="13" t="s">
        <v>321</v>
      </c>
      <c r="I58" s="13" t="s">
        <v>322</v>
      </c>
      <c r="J58" s="4" t="s">
        <v>39</v>
      </c>
      <c r="K58" s="4" t="s">
        <v>266</v>
      </c>
      <c r="L58" s="14" t="s">
        <v>235</v>
      </c>
      <c r="M58" s="4"/>
      <c r="N58" s="4"/>
      <c r="O58" s="4" t="s">
        <v>45</v>
      </c>
      <c r="P58" s="4" t="s">
        <v>167</v>
      </c>
      <c r="Q58" s="15" t="s">
        <v>168</v>
      </c>
      <c r="R58" s="4"/>
      <c r="S58" s="4" t="s">
        <v>169</v>
      </c>
      <c r="T58" s="4"/>
      <c r="U58" s="4" t="s">
        <v>170</v>
      </c>
      <c r="V58" s="4"/>
      <c r="W58" s="4"/>
      <c r="X58" s="4"/>
      <c r="Y58" s="4" t="s">
        <v>158</v>
      </c>
      <c r="Z58" s="4"/>
      <c r="AA58" s="4"/>
      <c r="AB58" s="16"/>
    </row>
  </sheetData>
  <autoFilter ref="S3:T53">
    <filterColumn colId="1"/>
  </autoFilter>
  <sortState ref="A4:Z53">
    <sortCondition ref="A2"/>
  </sortState>
  <mergeCells count="2">
    <mergeCell ref="A1:F1"/>
    <mergeCell ref="A2:F2"/>
  </mergeCells>
  <pageMargins left="0.26" right="0.24" top="0.26" bottom="0.33" header="0.16" footer="0.17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2020-01-07T04:53:10Z</dcterms:modified>
</cp:coreProperties>
</file>